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160" tabRatio="636"/>
  </bookViews>
  <sheets>
    <sheet name="ภาพรวมชดเชย" sheetId="15" r:id="rId1"/>
    <sheet name="บริการ PP-FS" sheetId="25" state="hidden" r:id="rId2"/>
    <sheet name="นวด-อบ-ประคบ " sheetId="1" r:id="rId3"/>
    <sheet name="ชดเชยแผนไทย" sheetId="24" state="hidden" r:id="rId4"/>
    <sheet name="ชดเชยค่าบริการทางการแพทย์" sheetId="6" state="hidden" r:id="rId5"/>
    <sheet name="ผลงาน PP-FS ไตรมาส 1-2 " sheetId="2" state="hidden" r:id="rId6"/>
    <sheet name="สมุนไพร 9 รายการ" sheetId="8" state="hidden" r:id="rId7"/>
    <sheet name="PP-FS" sheetId="7" state="hidden" r:id="rId8"/>
    <sheet name="ภาพรวมยาสมุนไพร" sheetId="9" state="hidden" r:id="rId9"/>
    <sheet name="statement-หัวงัว" sheetId="11" r:id="rId10"/>
    <sheet name="statement-โนนศรี" sheetId="12" r:id="rId11"/>
    <sheet name="statement-สงเปลือย" sheetId="13" r:id="rId12"/>
    <sheet name="statement-อุทัยวรรณ" sheetId="14" r:id="rId13"/>
    <sheet name="สรุปจัดเก็บรายได้68ใหม่" sheetId="10" state="hidden" r:id="rId14"/>
    <sheet name="สรุปเบิกจ่าย หัวงัว" sheetId="3" state="hidden" r:id="rId15"/>
    <sheet name="Sheet1" sheetId="4" state="hidden" r:id="rId16"/>
  </sheets>
  <calcPr calcId="144525"/>
</workbook>
</file>

<file path=xl/calcChain.xml><?xml version="1.0" encoding="utf-8"?>
<calcChain xmlns="http://schemas.openxmlformats.org/spreadsheetml/2006/main">
  <c r="F4" i="15" l="1"/>
  <c r="F5" i="15"/>
  <c r="F6" i="15"/>
  <c r="F7" i="15"/>
  <c r="F3" i="15"/>
  <c r="Q6" i="2" l="1"/>
  <c r="D17" i="3" l="1"/>
  <c r="C6" i="15" l="1"/>
  <c r="C5" i="15"/>
  <c r="C4" i="15"/>
  <c r="C3" i="15"/>
  <c r="P22" i="14"/>
  <c r="O22" i="14"/>
  <c r="P22" i="13"/>
  <c r="O22" i="13"/>
  <c r="P22" i="12"/>
  <c r="O22" i="12"/>
  <c r="P22" i="11"/>
  <c r="O22" i="11"/>
  <c r="P21" i="14"/>
  <c r="O21" i="14"/>
  <c r="P21" i="13" l="1"/>
  <c r="O21" i="13"/>
  <c r="P21" i="11" l="1"/>
  <c r="O21" i="11"/>
  <c r="P21" i="12" l="1"/>
  <c r="O21" i="12"/>
  <c r="K5" i="25" l="1"/>
  <c r="K6" i="25"/>
  <c r="K7" i="25"/>
  <c r="K4" i="25"/>
  <c r="M5" i="25"/>
  <c r="M6" i="25"/>
  <c r="M7" i="25"/>
  <c r="M4" i="25"/>
  <c r="P20" i="14"/>
  <c r="O20" i="14"/>
  <c r="P20" i="13" l="1"/>
  <c r="O20" i="13"/>
  <c r="P20" i="11" l="1"/>
  <c r="O20" i="11"/>
  <c r="P20" i="12" l="1"/>
  <c r="O20" i="12"/>
  <c r="P5" i="25"/>
  <c r="P6" i="25"/>
  <c r="P7" i="25"/>
  <c r="P4" i="25"/>
  <c r="I3" i="24"/>
  <c r="I4" i="24"/>
  <c r="I5" i="24"/>
  <c r="I6" i="24"/>
  <c r="I7" i="24"/>
  <c r="I8" i="24"/>
  <c r="I2" i="24"/>
  <c r="P19" i="14"/>
  <c r="O19" i="14"/>
  <c r="C7" i="15" l="1"/>
  <c r="C9" i="25"/>
  <c r="P3" i="11"/>
  <c r="O3" i="11"/>
  <c r="B28" i="11" s="1"/>
  <c r="B28" i="14"/>
  <c r="B28" i="13"/>
  <c r="P19" i="13"/>
  <c r="O19" i="13"/>
  <c r="P18" i="13"/>
  <c r="O18" i="13"/>
  <c r="P17" i="13"/>
  <c r="O17" i="13"/>
  <c r="P16" i="13"/>
  <c r="O16" i="13"/>
  <c r="P15" i="13"/>
  <c r="O15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P8" i="13"/>
  <c r="O8" i="13"/>
  <c r="P7" i="13"/>
  <c r="O7" i="13"/>
  <c r="P6" i="13"/>
  <c r="O6" i="13"/>
  <c r="P5" i="13"/>
  <c r="O5" i="13"/>
  <c r="P4" i="13"/>
  <c r="O4" i="13"/>
  <c r="P3" i="13"/>
  <c r="O3" i="13"/>
  <c r="B28" i="12" l="1"/>
  <c r="P26" i="11"/>
  <c r="O26" i="11"/>
  <c r="P25" i="11"/>
  <c r="O25" i="11"/>
  <c r="P24" i="11"/>
  <c r="O24" i="11"/>
  <c r="P23" i="11"/>
  <c r="O23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P13" i="11"/>
  <c r="O13" i="11"/>
  <c r="P12" i="11"/>
  <c r="O12" i="11"/>
  <c r="P11" i="11"/>
  <c r="O11" i="11"/>
  <c r="P10" i="11"/>
  <c r="O10" i="11"/>
  <c r="P9" i="11"/>
  <c r="O9" i="11"/>
  <c r="P8" i="11"/>
  <c r="O8" i="11"/>
  <c r="P7" i="11"/>
  <c r="O7" i="11"/>
  <c r="P6" i="11"/>
  <c r="O6" i="11"/>
  <c r="P5" i="11"/>
  <c r="O5" i="11"/>
  <c r="P4" i="11"/>
  <c r="O4" i="11"/>
  <c r="B12" i="9" l="1"/>
  <c r="B6" i="15"/>
  <c r="B4" i="15"/>
  <c r="P26" i="14"/>
  <c r="O26" i="14"/>
  <c r="P25" i="14"/>
  <c r="O25" i="14"/>
  <c r="P24" i="14"/>
  <c r="O24" i="14"/>
  <c r="P23" i="14"/>
  <c r="B27" i="14" s="1"/>
  <c r="O23" i="14"/>
  <c r="P18" i="14"/>
  <c r="O18" i="14"/>
  <c r="P17" i="14"/>
  <c r="O17" i="14"/>
  <c r="P16" i="14"/>
  <c r="O16" i="14"/>
  <c r="P15" i="14"/>
  <c r="O15" i="14"/>
  <c r="P14" i="14"/>
  <c r="O14" i="14"/>
  <c r="P13" i="14"/>
  <c r="O13" i="14"/>
  <c r="P12" i="14"/>
  <c r="O12" i="14"/>
  <c r="P11" i="14"/>
  <c r="O11" i="14"/>
  <c r="P10" i="14"/>
  <c r="O10" i="14"/>
  <c r="P9" i="14"/>
  <c r="O9" i="14"/>
  <c r="P8" i="14"/>
  <c r="O8" i="14"/>
  <c r="P7" i="14"/>
  <c r="O7" i="14"/>
  <c r="P6" i="14"/>
  <c r="O6" i="14"/>
  <c r="P5" i="14"/>
  <c r="O5" i="14"/>
  <c r="P4" i="14"/>
  <c r="O4" i="14"/>
  <c r="P3" i="14"/>
  <c r="O3" i="14"/>
  <c r="B5" i="15" l="1"/>
  <c r="B27" i="13"/>
  <c r="P26" i="13"/>
  <c r="O26" i="13"/>
  <c r="P25" i="13"/>
  <c r="O25" i="13"/>
  <c r="P24" i="13"/>
  <c r="O24" i="13"/>
  <c r="P23" i="13"/>
  <c r="O23" i="13"/>
  <c r="P26" i="12" l="1"/>
  <c r="O26" i="12"/>
  <c r="P25" i="12"/>
  <c r="O25" i="12"/>
  <c r="P24" i="12"/>
  <c r="O24" i="12"/>
  <c r="P23" i="12"/>
  <c r="O23" i="12"/>
  <c r="P19" i="12"/>
  <c r="B27" i="12" s="1"/>
  <c r="O19" i="12"/>
  <c r="B3" i="15" s="1"/>
  <c r="P18" i="12"/>
  <c r="O18" i="12"/>
  <c r="P17" i="12"/>
  <c r="O17" i="12"/>
  <c r="P16" i="12"/>
  <c r="O16" i="12"/>
  <c r="P15" i="12"/>
  <c r="O15" i="12"/>
  <c r="P14" i="12"/>
  <c r="O14" i="12"/>
  <c r="P13" i="12"/>
  <c r="O13" i="12"/>
  <c r="P12" i="12"/>
  <c r="O12" i="12"/>
  <c r="P11" i="12"/>
  <c r="O11" i="12"/>
  <c r="P10" i="12"/>
  <c r="O10" i="12"/>
  <c r="P9" i="12"/>
  <c r="O9" i="12"/>
  <c r="P8" i="12"/>
  <c r="O8" i="12"/>
  <c r="P7" i="12"/>
  <c r="O7" i="12"/>
  <c r="P6" i="12"/>
  <c r="O6" i="12"/>
  <c r="P5" i="12"/>
  <c r="O5" i="12"/>
  <c r="P4" i="12"/>
  <c r="O4" i="12"/>
  <c r="P3" i="12"/>
  <c r="O3" i="12"/>
  <c r="B7" i="15" l="1"/>
  <c r="B27" i="11"/>
  <c r="B5" i="7" l="1"/>
  <c r="B6" i="7"/>
  <c r="B7" i="7"/>
  <c r="B4" i="7"/>
  <c r="D6" i="8"/>
  <c r="D7" i="8"/>
  <c r="D8" i="8"/>
  <c r="D5" i="8"/>
  <c r="L7" i="10"/>
  <c r="L8" i="10"/>
  <c r="L9" i="10"/>
  <c r="L6" i="10"/>
  <c r="D11" i="9"/>
  <c r="B11" i="9"/>
  <c r="D8" i="9"/>
  <c r="D4" i="9"/>
  <c r="P10" i="2"/>
  <c r="C7" i="2" l="1"/>
  <c r="DF10" i="1" l="1"/>
  <c r="DE10" i="1"/>
  <c r="DD10" i="1"/>
  <c r="DG10" i="1" s="1"/>
  <c r="DC10" i="1"/>
  <c r="DF9" i="1"/>
  <c r="DE9" i="1"/>
  <c r="DD9" i="1"/>
  <c r="DC9" i="1"/>
  <c r="DG9" i="1" s="1"/>
  <c r="DF8" i="1"/>
  <c r="DE8" i="1"/>
  <c r="DD8" i="1"/>
  <c r="DC8" i="1"/>
  <c r="DG8" i="1" s="1"/>
  <c r="DG7" i="1"/>
  <c r="DF7" i="1"/>
  <c r="DE7" i="1"/>
  <c r="DD7" i="1"/>
  <c r="DC7" i="1"/>
  <c r="DF6" i="1"/>
  <c r="DG6" i="1" s="1"/>
  <c r="DE6" i="1"/>
  <c r="DD6" i="1"/>
  <c r="DC6" i="1"/>
  <c r="DF5" i="1"/>
  <c r="DE5" i="1"/>
  <c r="DG5" i="1" s="1"/>
  <c r="DD5" i="1"/>
  <c r="DC5" i="1"/>
  <c r="DF4" i="1"/>
  <c r="DE4" i="1"/>
  <c r="DD4" i="1"/>
  <c r="DG4" i="1" s="1"/>
  <c r="DC4" i="1"/>
  <c r="CW10" i="1"/>
  <c r="CV10" i="1"/>
  <c r="CU10" i="1"/>
  <c r="CT10" i="1"/>
  <c r="CX10" i="1" s="1"/>
  <c r="CX9" i="1"/>
  <c r="CW9" i="1"/>
  <c r="CV9" i="1"/>
  <c r="CU9" i="1"/>
  <c r="CT9" i="1"/>
  <c r="CW8" i="1"/>
  <c r="CX8" i="1" s="1"/>
  <c r="CV8" i="1"/>
  <c r="CU8" i="1"/>
  <c r="CT8" i="1"/>
  <c r="CW7" i="1"/>
  <c r="CV7" i="1"/>
  <c r="CU7" i="1"/>
  <c r="CX7" i="1" s="1"/>
  <c r="CT7" i="1"/>
  <c r="CW6" i="1"/>
  <c r="CV6" i="1"/>
  <c r="CU6" i="1"/>
  <c r="CX6" i="1" s="1"/>
  <c r="CT6" i="1"/>
  <c r="CW5" i="1"/>
  <c r="CV5" i="1"/>
  <c r="CU5" i="1"/>
  <c r="CT5" i="1"/>
  <c r="CX5" i="1" s="1"/>
  <c r="CW4" i="1"/>
  <c r="CV4" i="1"/>
  <c r="CU4" i="1"/>
  <c r="CT4" i="1"/>
  <c r="CX4" i="1" s="1"/>
  <c r="CN10" i="1"/>
  <c r="CM10" i="1"/>
  <c r="CL10" i="1"/>
  <c r="CK10" i="1"/>
  <c r="CO10" i="1" s="1"/>
  <c r="CO9" i="1"/>
  <c r="CN9" i="1"/>
  <c r="CM9" i="1"/>
  <c r="CL9" i="1"/>
  <c r="CK9" i="1"/>
  <c r="CN8" i="1"/>
  <c r="CO8" i="1" s="1"/>
  <c r="CM8" i="1"/>
  <c r="CL8" i="1"/>
  <c r="CK8" i="1"/>
  <c r="CN7" i="1"/>
  <c r="CM7" i="1"/>
  <c r="CL7" i="1"/>
  <c r="CO7" i="1" s="1"/>
  <c r="CK7" i="1"/>
  <c r="CN6" i="1"/>
  <c r="CM6" i="1"/>
  <c r="CL6" i="1"/>
  <c r="CO6" i="1" s="1"/>
  <c r="CK6" i="1"/>
  <c r="CN5" i="1"/>
  <c r="CM5" i="1"/>
  <c r="CL5" i="1"/>
  <c r="CK5" i="1"/>
  <c r="CO5" i="1" s="1"/>
  <c r="CN4" i="1"/>
  <c r="CM4" i="1"/>
  <c r="CL4" i="1"/>
  <c r="CK4" i="1"/>
  <c r="CO4" i="1" s="1"/>
  <c r="CF10" i="1"/>
  <c r="BW4" i="1"/>
  <c r="BE8" i="1"/>
  <c r="BE7" i="1"/>
  <c r="CE10" i="1"/>
  <c r="CD10" i="1"/>
  <c r="CC10" i="1"/>
  <c r="CB10" i="1"/>
  <c r="CE9" i="1"/>
  <c r="CD9" i="1"/>
  <c r="CC9" i="1"/>
  <c r="CB9" i="1"/>
  <c r="CE8" i="1"/>
  <c r="CD8" i="1"/>
  <c r="CF8" i="1" s="1"/>
  <c r="CC8" i="1"/>
  <c r="CB8" i="1"/>
  <c r="CE7" i="1"/>
  <c r="CD7" i="1"/>
  <c r="CC7" i="1"/>
  <c r="CB7" i="1"/>
  <c r="CE6" i="1"/>
  <c r="CD6" i="1"/>
  <c r="CC6" i="1"/>
  <c r="CB6" i="1"/>
  <c r="CE5" i="1"/>
  <c r="CD5" i="1"/>
  <c r="CC5" i="1"/>
  <c r="CB5" i="1"/>
  <c r="CE4" i="1"/>
  <c r="CD4" i="1"/>
  <c r="CC4" i="1"/>
  <c r="CB4" i="1"/>
  <c r="BV10" i="1"/>
  <c r="BU10" i="1"/>
  <c r="BT10" i="1"/>
  <c r="BS10" i="1"/>
  <c r="BV9" i="1"/>
  <c r="BU9" i="1"/>
  <c r="BT9" i="1"/>
  <c r="BS9" i="1"/>
  <c r="BV8" i="1"/>
  <c r="BU8" i="1"/>
  <c r="BT8" i="1"/>
  <c r="BS8" i="1"/>
  <c r="BV7" i="1"/>
  <c r="BU7" i="1"/>
  <c r="BT7" i="1"/>
  <c r="BS7" i="1"/>
  <c r="BV6" i="1"/>
  <c r="BU6" i="1"/>
  <c r="BW6" i="1" s="1"/>
  <c r="BT6" i="1"/>
  <c r="BS6" i="1"/>
  <c r="BV5" i="1"/>
  <c r="BU5" i="1"/>
  <c r="BT5" i="1"/>
  <c r="BS5" i="1"/>
  <c r="BV4" i="1"/>
  <c r="BU4" i="1"/>
  <c r="BT4" i="1"/>
  <c r="BS4" i="1"/>
  <c r="BM10" i="1"/>
  <c r="BL10" i="1"/>
  <c r="BK10" i="1"/>
  <c r="BJ10" i="1"/>
  <c r="BM9" i="1"/>
  <c r="BL9" i="1"/>
  <c r="BK9" i="1"/>
  <c r="BJ9" i="1"/>
  <c r="BM8" i="1"/>
  <c r="BL8" i="1"/>
  <c r="BK8" i="1"/>
  <c r="BN8" i="1" s="1"/>
  <c r="BJ8" i="1"/>
  <c r="BM7" i="1"/>
  <c r="BL7" i="1"/>
  <c r="BK7" i="1"/>
  <c r="BJ7" i="1"/>
  <c r="BM6" i="1"/>
  <c r="BL6" i="1"/>
  <c r="BK6" i="1"/>
  <c r="BJ6" i="1"/>
  <c r="BN6" i="1" s="1"/>
  <c r="BM5" i="1"/>
  <c r="BL5" i="1"/>
  <c r="BK5" i="1"/>
  <c r="BJ5" i="1"/>
  <c r="BN5" i="1" s="1"/>
  <c r="BM4" i="1"/>
  <c r="BL4" i="1"/>
  <c r="BK4" i="1"/>
  <c r="BJ4" i="1"/>
  <c r="BD10" i="1"/>
  <c r="BC10" i="1"/>
  <c r="BE10" i="1" s="1"/>
  <c r="BB10" i="1"/>
  <c r="BA10" i="1"/>
  <c r="BD9" i="1"/>
  <c r="BE9" i="1" s="1"/>
  <c r="BC9" i="1"/>
  <c r="BB9" i="1"/>
  <c r="BA9" i="1"/>
  <c r="BD8" i="1"/>
  <c r="BC8" i="1"/>
  <c r="BB8" i="1"/>
  <c r="BA8" i="1"/>
  <c r="BD7" i="1"/>
  <c r="BC7" i="1"/>
  <c r="BB7" i="1"/>
  <c r="BA7" i="1"/>
  <c r="BD6" i="1"/>
  <c r="BC6" i="1"/>
  <c r="BB6" i="1"/>
  <c r="BA6" i="1"/>
  <c r="BD5" i="1"/>
  <c r="BC5" i="1"/>
  <c r="BB5" i="1"/>
  <c r="BA5" i="1"/>
  <c r="BD4" i="1"/>
  <c r="BC4" i="1"/>
  <c r="BB4" i="1"/>
  <c r="BA4" i="1"/>
  <c r="AU10" i="1"/>
  <c r="AT10" i="1"/>
  <c r="AS10" i="1"/>
  <c r="AR10" i="1"/>
  <c r="AU9" i="1"/>
  <c r="AT9" i="1"/>
  <c r="AS9" i="1"/>
  <c r="AR9" i="1"/>
  <c r="AU8" i="1"/>
  <c r="AT8" i="1"/>
  <c r="AS8" i="1"/>
  <c r="AR8" i="1"/>
  <c r="AU7" i="1"/>
  <c r="AT7" i="1"/>
  <c r="AS7" i="1"/>
  <c r="AR7" i="1"/>
  <c r="AU6" i="1"/>
  <c r="AT6" i="1"/>
  <c r="AS6" i="1"/>
  <c r="AR6" i="1"/>
  <c r="AU5" i="1"/>
  <c r="AT5" i="1"/>
  <c r="AS5" i="1"/>
  <c r="AR5" i="1"/>
  <c r="AU4" i="1"/>
  <c r="AT4" i="1"/>
  <c r="AS4" i="1"/>
  <c r="AR4" i="1"/>
  <c r="AL5" i="1"/>
  <c r="AL6" i="1"/>
  <c r="AL7" i="1"/>
  <c r="AL8" i="1"/>
  <c r="AL9" i="1"/>
  <c r="AL10" i="1"/>
  <c r="AL4" i="1"/>
  <c r="AK5" i="1"/>
  <c r="AK6" i="1"/>
  <c r="AK7" i="1"/>
  <c r="AK8" i="1"/>
  <c r="AK9" i="1"/>
  <c r="AK10" i="1"/>
  <c r="AK4" i="1"/>
  <c r="AJ5" i="1"/>
  <c r="AJ6" i="1"/>
  <c r="AJ7" i="1"/>
  <c r="AJ8" i="1"/>
  <c r="AJ9" i="1"/>
  <c r="AJ10" i="1"/>
  <c r="AJ4" i="1"/>
  <c r="AI5" i="1"/>
  <c r="AI6" i="1"/>
  <c r="AI7" i="1"/>
  <c r="AI8" i="1"/>
  <c r="AI9" i="1"/>
  <c r="AI10" i="1"/>
  <c r="AI4" i="1"/>
  <c r="AC5" i="1"/>
  <c r="AC6" i="1"/>
  <c r="AC7" i="1"/>
  <c r="AC8" i="1"/>
  <c r="AC9" i="1"/>
  <c r="AC10" i="1"/>
  <c r="AC4" i="1"/>
  <c r="AB5" i="1"/>
  <c r="AB6" i="1"/>
  <c r="AB7" i="1"/>
  <c r="AB8" i="1"/>
  <c r="AB9" i="1"/>
  <c r="AB10" i="1"/>
  <c r="AB4" i="1"/>
  <c r="AA5" i="1"/>
  <c r="AA6" i="1"/>
  <c r="AA7" i="1"/>
  <c r="AA8" i="1"/>
  <c r="AA9" i="1"/>
  <c r="AA10" i="1"/>
  <c r="AA4" i="1"/>
  <c r="Z5" i="1"/>
  <c r="Z6" i="1"/>
  <c r="Z7" i="1"/>
  <c r="Z8" i="1"/>
  <c r="Z9" i="1"/>
  <c r="Z10" i="1"/>
  <c r="Z4" i="1"/>
  <c r="T5" i="1"/>
  <c r="T6" i="1"/>
  <c r="T7" i="1"/>
  <c r="T8" i="1"/>
  <c r="T9" i="1"/>
  <c r="T10" i="1"/>
  <c r="S5" i="1"/>
  <c r="S6" i="1"/>
  <c r="S7" i="1"/>
  <c r="S8" i="1"/>
  <c r="S9" i="1"/>
  <c r="S10" i="1"/>
  <c r="T4" i="1"/>
  <c r="S4" i="1"/>
  <c r="R4" i="1"/>
  <c r="Q5" i="1"/>
  <c r="Q6" i="1"/>
  <c r="Q7" i="1"/>
  <c r="Q8" i="1"/>
  <c r="Q9" i="1"/>
  <c r="Q10" i="1"/>
  <c r="Q4" i="1"/>
  <c r="K5" i="1"/>
  <c r="K6" i="1"/>
  <c r="K7" i="1"/>
  <c r="K8" i="1"/>
  <c r="K9" i="1"/>
  <c r="K10" i="1"/>
  <c r="K4" i="1"/>
  <c r="J5" i="1"/>
  <c r="J6" i="1"/>
  <c r="J7" i="1"/>
  <c r="J8" i="1"/>
  <c r="J9" i="1"/>
  <c r="J10" i="1"/>
  <c r="J4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CF9" i="1" l="1"/>
  <c r="CF7" i="1"/>
  <c r="CF6" i="1"/>
  <c r="CF5" i="1"/>
  <c r="CF4" i="1"/>
  <c r="BW8" i="1"/>
  <c r="BW10" i="1"/>
  <c r="BW9" i="1"/>
  <c r="BW7" i="1"/>
  <c r="BW5" i="1"/>
  <c r="BN10" i="1"/>
  <c r="BN9" i="1"/>
  <c r="BN7" i="1"/>
  <c r="BN4" i="1"/>
  <c r="BE6" i="1"/>
  <c r="BE5" i="1"/>
  <c r="BE4" i="1"/>
  <c r="AV10" i="1"/>
  <c r="AV9" i="1"/>
  <c r="AV8" i="1"/>
  <c r="AV7" i="1"/>
  <c r="AV5" i="1"/>
  <c r="AV6" i="1"/>
  <c r="AV4" i="1"/>
  <c r="AD8" i="1"/>
  <c r="R10" i="1"/>
  <c r="R9" i="1"/>
  <c r="R8" i="1"/>
  <c r="R7" i="1"/>
  <c r="R6" i="1"/>
  <c r="R5" i="1"/>
  <c r="L10" i="1"/>
  <c r="C10" i="1" l="1"/>
  <c r="C8" i="1"/>
  <c r="C7" i="1"/>
  <c r="C6" i="1"/>
  <c r="AM10" i="1"/>
  <c r="AM7" i="1"/>
  <c r="AD10" i="1"/>
  <c r="AD4" i="1"/>
  <c r="U6" i="1"/>
  <c r="U7" i="1"/>
  <c r="AM8" i="1"/>
  <c r="AM9" i="1"/>
  <c r="AM4" i="1"/>
  <c r="C4" i="1" s="1"/>
  <c r="AM6" i="1"/>
  <c r="AM5" i="1"/>
  <c r="AD5" i="1"/>
  <c r="C5" i="1" s="1"/>
  <c r="AD9" i="1"/>
  <c r="AD6" i="1"/>
  <c r="AD7" i="1"/>
  <c r="U10" i="1"/>
  <c r="U9" i="1"/>
  <c r="U8" i="1"/>
  <c r="U5" i="1"/>
  <c r="U4" i="1"/>
  <c r="L7" i="2"/>
  <c r="N7" i="2" s="1"/>
  <c r="O7" i="2" s="1"/>
  <c r="L8" i="2"/>
  <c r="N8" i="2" s="1"/>
  <c r="L9" i="2"/>
  <c r="N9" i="2" s="1"/>
  <c r="N6" i="2"/>
  <c r="C8" i="2"/>
  <c r="C9" i="2"/>
  <c r="M9" i="10" l="1"/>
  <c r="N9" i="10" s="1"/>
  <c r="M8" i="10"/>
  <c r="N8" i="10" s="1"/>
  <c r="M7" i="10"/>
  <c r="N7" i="10" s="1"/>
  <c r="M6" i="10"/>
  <c r="N6" i="10" s="1"/>
  <c r="O9" i="2"/>
  <c r="Q9" i="2"/>
  <c r="O8" i="2"/>
  <c r="Q8" i="2" s="1"/>
  <c r="Q7" i="2"/>
  <c r="O6" i="2"/>
  <c r="C9" i="1"/>
  <c r="C11" i="1" s="1"/>
  <c r="G3" i="4"/>
  <c r="G4" i="4"/>
  <c r="G5" i="4"/>
  <c r="G14" i="4" s="1"/>
  <c r="G6" i="4"/>
  <c r="G7" i="4"/>
  <c r="G8" i="4"/>
  <c r="G9" i="4"/>
  <c r="G10" i="4"/>
  <c r="G11" i="4"/>
  <c r="G12" i="4"/>
  <c r="G13" i="4"/>
  <c r="F3" i="6"/>
  <c r="F4" i="6"/>
  <c r="F5" i="6"/>
  <c r="F2" i="6"/>
  <c r="H14" i="4"/>
  <c r="G2" i="4"/>
  <c r="N10" i="10" l="1"/>
  <c r="O10" i="2"/>
  <c r="F8" i="6"/>
  <c r="B17" i="3" l="1"/>
  <c r="B10" i="2" l="1"/>
  <c r="L5" i="1" l="1"/>
  <c r="L8" i="1"/>
  <c r="M9" i="2" s="1"/>
  <c r="L9" i="1"/>
  <c r="L7" i="1"/>
  <c r="L4" i="1"/>
  <c r="M6" i="2" s="1"/>
  <c r="L6" i="1"/>
  <c r="M8" i="2" l="1"/>
  <c r="F17" i="3"/>
  <c r="M7" i="2"/>
  <c r="B13" i="1"/>
  <c r="M10" i="2" l="1"/>
</calcChain>
</file>

<file path=xl/sharedStrings.xml><?xml version="1.0" encoding="utf-8"?>
<sst xmlns="http://schemas.openxmlformats.org/spreadsheetml/2006/main" count="500" uniqueCount="190">
  <si>
    <t>รหัสหน่วยบริการ</t>
  </si>
  <si>
    <t>ชื่อหน่วยบริการ</t>
  </si>
  <si>
    <t>05311</t>
  </si>
  <si>
    <t>รพ.สต.บ้านโนนศรีสวัสดิ์</t>
  </si>
  <si>
    <t>05312</t>
  </si>
  <si>
    <t>รพ.สต.บ้านยอดแกง</t>
  </si>
  <si>
    <t>05313</t>
  </si>
  <si>
    <t>รพ.สต.บ้านหัวงัง (บ้านหัวงัว)</t>
  </si>
  <si>
    <t>05314</t>
  </si>
  <si>
    <t>รพ.สต.บ้านสงเปลื่อย</t>
  </si>
  <si>
    <t>05315</t>
  </si>
  <si>
    <t>รพ.สต.บ้านอุทัยวรรณ</t>
  </si>
  <si>
    <t>05316</t>
  </si>
  <si>
    <t>รพ.สต.บ้านหนองบัวใน</t>
  </si>
  <si>
    <t>นวด</t>
  </si>
  <si>
    <t>ประคบ</t>
  </si>
  <si>
    <t>อบ</t>
  </si>
  <si>
    <t>นวด+ประคบ</t>
  </si>
  <si>
    <t>รวม</t>
  </si>
  <si>
    <t>รวมทั้งหมด</t>
  </si>
  <si>
    <t>หน่วยบริการ</t>
  </si>
  <si>
    <t>HC</t>
  </si>
  <si>
    <t>AE</t>
  </si>
  <si>
    <t>Palliative care</t>
  </si>
  <si>
    <t>PP</t>
  </si>
  <si>
    <t>FS</t>
  </si>
  <si>
    <t>ชดเชย</t>
  </si>
  <si>
    <t>DRUG</t>
  </si>
  <si>
    <t>ยาสมุนไพร9รายการ</t>
  </si>
  <si>
    <t>อ้างอิงจาก รายงานพึงรับ-พึงจ่าย รพสต. (statement_hsub)</t>
  </si>
  <si>
    <t xml:space="preserve">WALKIN </t>
  </si>
  <si>
    <t>ชดเชยค่าบริการ</t>
  </si>
  <si>
    <t>หมายเหตุ</t>
  </si>
  <si>
    <t>บริการสร้างเสริมสุขภาพป้องกันโรค</t>
  </si>
  <si>
    <t>รพ.สต.หัวงัว</t>
  </si>
  <si>
    <t xml:space="preserve"> </t>
  </si>
  <si>
    <t>1.2 FS</t>
  </si>
  <si>
    <t>ชดเชยรวม</t>
  </si>
  <si>
    <t>รอโอน</t>
  </si>
  <si>
    <t>รวมทั้งสิ้น</t>
  </si>
  <si>
    <t>รวมโอนแล้ว</t>
  </si>
  <si>
    <t>รวมรอโอน</t>
  </si>
  <si>
    <t xml:space="preserve"> รวม PP-FS+แผนไทย</t>
  </si>
  <si>
    <t>บริการควบคุมป้องกันและรักษาผู้ป่วยเบาหวาน หรือความดันโลหิตสูง</t>
  </si>
  <si>
    <t>hpv</t>
  </si>
  <si>
    <t>ktb</t>
  </si>
  <si>
    <t>epi</t>
  </si>
  <si>
    <t>อปท</t>
  </si>
  <si>
    <t>1.9 บริการเก็บสิ่งส่งตรวจคัดกรองมะเร็งปากมดลูก (HPV)</t>
  </si>
  <si>
    <t>ยอดเรียกเก็บ</t>
  </si>
  <si>
    <t>ค่าบริการยาสมุนไพร 9 รายการ</t>
  </si>
  <si>
    <t>PP-FS-Walkin-Ae</t>
  </si>
  <si>
    <t>แผนไทย นวด-อบ-ประคบ งวดที่1(โอนแล้ว)</t>
  </si>
  <si>
    <t>รพ.สต.โนนศรีสวัสดิ์</t>
  </si>
  <si>
    <t>รพ.สต.สงเปลือย</t>
  </si>
  <si>
    <t>รพ.สต.อุทัยวรรณ</t>
  </si>
  <si>
    <t>อ้างอิ้งจากรายงานพิ่งจ่าย รพ.นามน</t>
  </si>
  <si>
    <t>แผนไทย รพ.นามน</t>
  </si>
  <si>
    <t>รวมแผนไทย</t>
  </si>
  <si>
    <t>แผนไทย นวด-อบ-ประคบ งวดที่2(โอนแล้ว)</t>
  </si>
  <si>
    <t>ข้อมูล ณ วันที่ 02/102/2567</t>
  </si>
  <si>
    <t>รวม อปท</t>
  </si>
  <si>
    <t>รวมยอดจัดสรรปีงบ 68</t>
  </si>
  <si>
    <t>รพ.สต.บ้านสงเปลือย</t>
  </si>
  <si>
    <t>รพ.สต.บ้านหัวงัว</t>
  </si>
  <si>
    <t>ผลงานการเบิกชดเชยค่าบริการทางแพทย์  PP fee schedule  ปีงงบ  68  ไตรมาส 1-4</t>
  </si>
  <si>
    <t xml:space="preserve">  ก.ย67</t>
  </si>
  <si>
    <t>งวดที่2</t>
  </si>
  <si>
    <t>พึงรับ</t>
  </si>
  <si>
    <t>พึงจ่าย</t>
  </si>
  <si>
    <t>ต.ค67</t>
  </si>
  <si>
    <t>ยาสมุนไพร</t>
  </si>
  <si>
    <t xml:space="preserve">ชดเชย PP-FS </t>
  </si>
  <si>
    <t>งวดที่</t>
  </si>
  <si>
    <t>พ.ย 67</t>
  </si>
  <si>
    <t>ธ.ค 67</t>
  </si>
  <si>
    <t>ม.ค68</t>
  </si>
  <si>
    <t>ก.พ68</t>
  </si>
  <si>
    <t xml:space="preserve">ณ.วันที่ 10/12/2567 </t>
  </si>
  <si>
    <t>รพ.นามน</t>
  </si>
  <si>
    <t>ประมาณการ นวด+อบ+ประคบ (ยังไม่ชดเชย)</t>
  </si>
  <si>
    <t>ม.ค 68</t>
  </si>
  <si>
    <t>พ.ค 68</t>
  </si>
  <si>
    <t>มิ.ย 68</t>
  </si>
  <si>
    <t>ก.ค 68</t>
  </si>
  <si>
    <t>เม.ย 68</t>
  </si>
  <si>
    <t>ส.ค 68</t>
  </si>
  <si>
    <t>ก.ย 68</t>
  </si>
  <si>
    <t>ก.พ 68</t>
  </si>
  <si>
    <t>มี.ค68</t>
  </si>
  <si>
    <t>เรียกคืนเงิน</t>
  </si>
  <si>
    <t>มี.ค 68</t>
  </si>
  <si>
    <t>ชดเชยPP-FS+แผนไทย นวด อบ ประคบ</t>
  </si>
  <si>
    <t>ณ.วันที่ 01/06/68</t>
  </si>
  <si>
    <t>โอนตรง อบจ</t>
  </si>
  <si>
    <t xml:space="preserve"> (โอนลงแม่ข่าย)</t>
  </si>
  <si>
    <t xml:space="preserve">ประมาณการชดเชยยาสมุนไพร(ข้อมูลจาก สปสช.)  ต.ค67-พ.ค68 </t>
  </si>
  <si>
    <t>เรียกเก็บ</t>
  </si>
  <si>
    <t>DMIS</t>
  </si>
  <si>
    <t>ยอดชดเชยที่จ่ายจริง</t>
  </si>
  <si>
    <t xml:space="preserve">รพ.สต.บ้านหัวงัง </t>
  </si>
  <si>
    <t xml:space="preserve">รายงานการจัดเก็บรายได้   ปีงบ  68   (หน่วยบริการเครือข่าย โรงพยาบาลนามน 4 แห่ง) </t>
  </si>
  <si>
    <t>นวด-อบ-ประคบ</t>
  </si>
  <si>
    <t>ภาพรวมชดเชย</t>
  </si>
  <si>
    <t>ข้อมูล ณ.วันที่ 06/06/68</t>
  </si>
  <si>
    <t>ประมาณการชดเชยรวม</t>
  </si>
  <si>
    <t>ลำดับ</t>
  </si>
  <si>
    <t>งวด</t>
  </si>
  <si>
    <t>ชดเชย(ปกติ)</t>
  </si>
  <si>
    <t>เคส</t>
  </si>
  <si>
    <t>ชดเชย(อุทธรณ์)</t>
  </si>
  <si>
    <t>ยาสมุนไพร 9 รายการ</t>
  </si>
  <si>
    <t>FS (OP Anywhere)</t>
  </si>
  <si>
    <t>จำนวนเงิน</t>
  </si>
  <si>
    <t>6710_OP_01</t>
  </si>
  <si>
    <t>6710_OP_02</t>
  </si>
  <si>
    <t>6711_OP_01</t>
  </si>
  <si>
    <t>6711_OP_02</t>
  </si>
  <si>
    <t>6712_OP_01</t>
  </si>
  <si>
    <t>6712_OP_02</t>
  </si>
  <si>
    <t>6801_OP_01</t>
  </si>
  <si>
    <t>6801_OP_02</t>
  </si>
  <si>
    <t>6802_OP_01</t>
  </si>
  <si>
    <t>6802_OP_02</t>
  </si>
  <si>
    <t>6803_OP_01</t>
  </si>
  <si>
    <t>6803_OP_02</t>
  </si>
  <si>
    <t>6804_OP_01</t>
  </si>
  <si>
    <t>6804_OP_02</t>
  </si>
  <si>
    <t>6805_OP_01</t>
  </si>
  <si>
    <t>6805_OP_02</t>
  </si>
  <si>
    <t>จำนวนเคส</t>
  </si>
  <si>
    <t>จำนวนเงินชดเชย</t>
  </si>
  <si>
    <t>05313 หัวงัว</t>
  </si>
  <si>
    <t>05314 สงเปลือย</t>
  </si>
  <si>
    <t>6806_OP_01</t>
  </si>
  <si>
    <t>6806_OP_02</t>
  </si>
  <si>
    <t>6807_OP_01</t>
  </si>
  <si>
    <t>6807_OP_02</t>
  </si>
  <si>
    <t>6808_OP_01</t>
  </si>
  <si>
    <t>6808_OP_02</t>
  </si>
  <si>
    <t>6809_OP_01</t>
  </si>
  <si>
    <t>6809_OP_02</t>
  </si>
  <si>
    <t>Cup รพ.นามน</t>
  </si>
  <si>
    <t>บาท</t>
  </si>
  <si>
    <t>ครั้ง</t>
  </si>
  <si>
    <t>05315 อุทัยวรรณ</t>
  </si>
  <si>
    <t>รวม อ.นามน</t>
  </si>
  <si>
    <t>-</t>
  </si>
  <si>
    <t>พอกเข่า</t>
  </si>
  <si>
    <t>ทับหม้อเกลือ</t>
  </si>
  <si>
    <t>การใช้ยาสมุนไพร</t>
  </si>
  <si>
    <t>https://medata.nhso.go.th/dashboard.viz?ref=wEJcuu5y</t>
  </si>
  <si>
    <t>แหล่งข้อมูล</t>
  </si>
  <si>
    <t xml:space="preserve">บริการฝากครรภ์ </t>
  </si>
  <si>
    <t xml:space="preserve">ตรวจหลังคลอด </t>
  </si>
  <si>
    <t xml:space="preserve">ทดสอบการตั้งครรภ์ </t>
  </si>
  <si>
    <t xml:space="preserve">บริการยาเม็ดเสริมธาตุเหล็ก </t>
  </si>
  <si>
    <t xml:space="preserve">เคลือบฟลูออไรด์กลุ่มเสี่ยง </t>
  </si>
  <si>
    <t>บริการ FS</t>
  </si>
  <si>
    <t>รพ.สต บ้านโนนศรีสวัสดิ์</t>
  </si>
  <si>
    <t>รพ.สต บ้านหัวงัว</t>
  </si>
  <si>
    <t>รพ.สต บ้านสงเปลือย</t>
  </si>
  <si>
    <t>รพ.สต บ้านอุทัยวรรณ</t>
  </si>
  <si>
    <t>บริการวางแผนครอบครัว</t>
  </si>
  <si>
    <t>ชดเชย (360)</t>
  </si>
  <si>
    <t>ชดเชย(135)</t>
  </si>
  <si>
    <t>ชดเชย(75)</t>
  </si>
  <si>
    <t>ชดเชย(100)</t>
  </si>
  <si>
    <t>ชดเชย(80)</t>
  </si>
  <si>
    <t xml:space="preserve">บริการนอกเขต </t>
  </si>
  <si>
    <t>บริการ PP ปีงบ 68 (1ต.ค67-30 ก.ย68)</t>
  </si>
  <si>
    <t>05311 โนนศรีสวัสดิ์</t>
  </si>
  <si>
    <t>รายงานประมาณการ ค่าบริการ นวด อบ ประคบ   ปีงบ 678</t>
  </si>
  <si>
    <t xml:space="preserve"> (นวด อบ ประคบ)</t>
  </si>
  <si>
    <t>ข้อมูล ณ วันที่ 07/08/2568</t>
  </si>
  <si>
    <t>1.1 PP FS</t>
  </si>
  <si>
    <t>1.2 กองทุนแพทย์แผนไทย</t>
  </si>
  <si>
    <t>1.2.1 ยาสมุนไพร9รายการ</t>
  </si>
  <si>
    <t>1.2.2 นวด-อบ-ประคบ</t>
  </si>
  <si>
    <t>1.3 เคลือบฟลูออไรด์ในกลุ่มเสี่ยง</t>
  </si>
  <si>
    <t>1.4 กองทุน อปท.(ปีงบ 68) รอโอน</t>
  </si>
  <si>
    <t>1.6 บริการนอกเขต (WALKIN)</t>
  </si>
  <si>
    <t>1.6 บริการฉีดวัคซีนพื้นฐาน (EPI)</t>
  </si>
  <si>
    <t>1.7 บริการฉีดวัคซีนไข้หวัดใหญ่ (FLU)</t>
  </si>
  <si>
    <t>1.5 กองทุน ปกส. ( ต.ค-ก.ค 68 )</t>
  </si>
  <si>
    <t>ข้อมูล ณ วันที่ 09/08/2568</t>
  </si>
  <si>
    <t>สรุปประมาณการเบิกจ่ายค่าบริทางการแพทย์รายกองทุน ปีงบประมาณ 2568 (ต.ค 67 ถึง มิ.ย 68)</t>
  </si>
  <si>
    <t>KTB</t>
  </si>
  <si>
    <t>moph claim</t>
  </si>
  <si>
    <t>ข้อมูล ณ.วันที่ 08/09/2568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</si>
</sst>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_-* #,##0_-;\-* #,##0_-;_-* &quot;-&quot;??_-;_-@_-"/>
  </numFmts>
  <fonts count="28">
    <font>
      <sz val="12"/>
      <color theme="1"/>
      <name val="Tahoma"/>
      <family val="2"/>
      <scheme val="minor"/>
    </font>
    <font>
      <sz val="18"/>
      <color theme="1"/>
      <name val="Angsana New"/>
      <family val="1"/>
    </font>
    <font>
      <sz val="14"/>
      <color theme="1"/>
      <name val="Angsana New"/>
      <family val="1"/>
    </font>
    <font>
      <b/>
      <sz val="12"/>
      <color theme="1"/>
      <name val="Tahoma"/>
      <family val="2"/>
      <scheme val="minor"/>
    </font>
    <font>
      <u/>
      <sz val="12"/>
      <color theme="10"/>
      <name val="Tahoma"/>
      <family val="2"/>
      <scheme val="minor"/>
    </font>
    <font>
      <sz val="12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  <font>
      <b/>
      <sz val="14"/>
      <color theme="1"/>
      <name val="Tahoma"/>
      <family val="2"/>
      <scheme val="minor"/>
    </font>
    <font>
      <sz val="14"/>
      <name val="TH Sarabun New"/>
      <family val="2"/>
    </font>
    <font>
      <b/>
      <sz val="20"/>
      <color theme="1"/>
      <name val="Angsana New"/>
      <family val="1"/>
    </font>
    <font>
      <sz val="20"/>
      <color theme="1"/>
      <name val="Angsana New"/>
      <family val="1"/>
    </font>
    <font>
      <sz val="12"/>
      <color theme="1"/>
      <name val="Tahoma"/>
      <family val="2"/>
      <scheme val="minor"/>
    </font>
    <font>
      <sz val="12"/>
      <color theme="1"/>
      <name val="Angsana News"/>
      <family val="1"/>
    </font>
    <font>
      <b/>
      <sz val="18"/>
      <color theme="1"/>
      <name val="Angsana New"/>
      <family val="1"/>
      <charset val="222"/>
    </font>
    <font>
      <b/>
      <sz val="18"/>
      <color theme="1"/>
      <name val="Angsana News"/>
      <family val="1"/>
      <charset val="222"/>
    </font>
    <font>
      <sz val="8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Tahoma"/>
      <family val="2"/>
      <scheme val="minor"/>
    </font>
    <font>
      <sz val="18"/>
      <color theme="1"/>
      <name val="Tahoma"/>
      <family val="2"/>
      <scheme val="minor"/>
    </font>
    <font>
      <b/>
      <sz val="16"/>
      <color theme="1"/>
      <name val="Angsana News"/>
      <family val="1"/>
      <charset val="222"/>
    </font>
    <font>
      <b/>
      <sz val="16"/>
      <color theme="1"/>
      <name val="Angsana New"/>
      <family val="1"/>
      <charset val="222"/>
    </font>
    <font>
      <b/>
      <sz val="18"/>
      <color theme="1"/>
      <name val="Angsana News"/>
      <family val="1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2"/>
      <color theme="1"/>
      <name val="Angsana New"/>
      <family val="1"/>
      <charset val="222"/>
    </font>
    <font>
      <b/>
      <sz val="22"/>
      <color theme="1"/>
      <name val="Tahoma"/>
      <family val="2"/>
      <charset val="22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FFFA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 style="dotted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dotted">
        <color rgb="FF0000FF"/>
      </bottom>
      <diagonal/>
    </border>
    <border>
      <left style="thin">
        <color rgb="FF0000FF"/>
      </left>
      <right style="thin">
        <color rgb="FF0000FF"/>
      </right>
      <top/>
      <bottom style="dotted">
        <color rgb="FF0000FF"/>
      </bottom>
      <diagonal/>
    </border>
    <border>
      <left style="thin">
        <color rgb="FF0000FF"/>
      </left>
      <right style="thin">
        <color rgb="FF0000FF"/>
      </right>
      <top style="dotted">
        <color rgb="FF0000FF"/>
      </top>
      <bottom style="dotted">
        <color rgb="FF0000FF"/>
      </bottom>
      <diagonal/>
    </border>
    <border>
      <left style="thin">
        <color rgb="FF0000FF"/>
      </left>
      <right/>
      <top style="dotted">
        <color rgb="FF0000FF"/>
      </top>
      <bottom style="dotted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FF0000"/>
      </bottom>
      <diagonal/>
    </border>
    <border>
      <left style="thin">
        <color rgb="FF0000FF"/>
      </left>
      <right/>
      <top/>
      <bottom style="thick">
        <color rgb="FFFF0000"/>
      </bottom>
      <diagonal/>
    </border>
    <border>
      <left style="thin">
        <color rgb="FF0000FF"/>
      </left>
      <right style="thin">
        <color rgb="FF0000FF"/>
      </right>
      <top style="dotted">
        <color rgb="FF0000FF"/>
      </top>
      <bottom style="medium">
        <color rgb="FFFF0000"/>
      </bottom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rgb="FF0000FF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62">
    <xf numFmtId="0" fontId="0" fillId="0" borderId="0" xfId="0"/>
    <xf numFmtId="0" fontId="0" fillId="0" borderId="1" xfId="0" applyBorder="1"/>
    <xf numFmtId="187" fontId="0" fillId="0" borderId="0" xfId="0" applyNumberForma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4" fillId="0" borderId="0" xfId="1" applyNumberFormat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4" fontId="0" fillId="1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3" fontId="10" fillId="0" borderId="1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87" fontId="12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7" fontId="12" fillId="5" borderId="1" xfId="0" applyNumberFormat="1" applyFont="1" applyFill="1" applyBorder="1" applyAlignment="1">
      <alignment horizontal="center" vertical="center"/>
    </xf>
    <xf numFmtId="187" fontId="12" fillId="4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87" fontId="12" fillId="4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quotePrefix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0" borderId="0" xfId="0" applyNumberFormat="1" applyFont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/>
    <xf numFmtId="4" fontId="12" fillId="5" borderId="1" xfId="0" applyNumberFormat="1" applyFont="1" applyFill="1" applyBorder="1"/>
    <xf numFmtId="0" fontId="12" fillId="5" borderId="0" xfId="0" applyFont="1" applyFill="1"/>
    <xf numFmtId="4" fontId="8" fillId="9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3" fontId="15" fillId="2" borderId="1" xfId="2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/>
    </xf>
    <xf numFmtId="4" fontId="16" fillId="13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18" borderId="2" xfId="0" applyNumberFormat="1" applyFont="1" applyFill="1" applyBorder="1" applyAlignment="1">
      <alignment horizontal="right" vertical="center"/>
    </xf>
    <xf numFmtId="4" fontId="16" fillId="18" borderId="1" xfId="0" applyNumberFormat="1" applyFont="1" applyFill="1" applyBorder="1" applyAlignment="1">
      <alignment horizontal="center"/>
    </xf>
    <xf numFmtId="4" fontId="1" fillId="18" borderId="11" xfId="0" applyNumberFormat="1" applyFont="1" applyFill="1" applyBorder="1" applyAlignment="1" applyProtection="1">
      <alignment horizontal="right" vertical="center"/>
      <protection locked="0"/>
    </xf>
    <xf numFmtId="0" fontId="15" fillId="18" borderId="1" xfId="0" applyFont="1" applyFill="1" applyBorder="1" applyAlignment="1">
      <alignment horizontal="center" vertical="center" wrapText="1"/>
    </xf>
    <xf numFmtId="4" fontId="15" fillId="18" borderId="1" xfId="0" applyNumberFormat="1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4" fontId="15" fillId="18" borderId="6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8" fillId="15" borderId="1" xfId="0" applyNumberFormat="1" applyFont="1" applyFill="1" applyBorder="1" applyAlignment="1">
      <alignment horizontal="center"/>
    </xf>
    <xf numFmtId="43" fontId="15" fillId="2" borderId="6" xfId="2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87" fontId="1" fillId="10" borderId="1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4" fontId="21" fillId="0" borderId="1" xfId="0" applyNumberFormat="1" applyFont="1" applyBorder="1" applyAlignment="1">
      <alignment horizontal="left"/>
    </xf>
    <xf numFmtId="43" fontId="22" fillId="3" borderId="1" xfId="2" applyFont="1" applyFill="1" applyBorder="1" applyAlignment="1" applyProtection="1">
      <alignment horizontal="left" vertical="center"/>
    </xf>
    <xf numFmtId="43" fontId="22" fillId="3" borderId="12" xfId="2" applyFont="1" applyFill="1" applyBorder="1" applyAlignment="1" applyProtection="1">
      <alignment vertical="center"/>
    </xf>
    <xf numFmtId="0" fontId="8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4" fontId="23" fillId="0" borderId="1" xfId="0" applyNumberFormat="1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19" borderId="1" xfId="0" quotePrefix="1" applyFont="1" applyFill="1" applyBorder="1" applyAlignment="1">
      <alignment horizontal="center"/>
    </xf>
    <xf numFmtId="0" fontId="18" fillId="19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4" fontId="18" fillId="13" borderId="1" xfId="0" applyNumberFormat="1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left" vertical="center"/>
    </xf>
    <xf numFmtId="4" fontId="11" fillId="21" borderId="1" xfId="0" applyNumberFormat="1" applyFont="1" applyFill="1" applyBorder="1" applyAlignment="1">
      <alignment horizontal="center" vertical="center"/>
    </xf>
    <xf numFmtId="4" fontId="11" fillId="21" borderId="1" xfId="0" applyNumberFormat="1" applyFont="1" applyFill="1" applyBorder="1" applyAlignment="1">
      <alignment horizontal="center" vertical="center" wrapText="1"/>
    </xf>
    <xf numFmtId="4" fontId="11" fillId="21" borderId="1" xfId="0" applyNumberFormat="1" applyFont="1" applyFill="1" applyBorder="1" applyAlignment="1">
      <alignment horizontal="center"/>
    </xf>
    <xf numFmtId="4" fontId="11" fillId="8" borderId="1" xfId="0" applyNumberFormat="1" applyFont="1" applyFill="1" applyBorder="1" applyAlignment="1">
      <alignment horizontal="center"/>
    </xf>
    <xf numFmtId="4" fontId="11" fillId="5" borderId="1" xfId="0" applyNumberFormat="1" applyFont="1" applyFill="1" applyBorder="1" applyAlignment="1">
      <alignment horizontal="center" vertical="center" wrapText="1"/>
    </xf>
    <xf numFmtId="4" fontId="11" fillId="23" borderId="1" xfId="0" applyNumberFormat="1" applyFont="1" applyFill="1" applyBorder="1" applyAlignment="1">
      <alignment horizontal="center" vertical="center" wrapText="1"/>
    </xf>
    <xf numFmtId="4" fontId="11" fillId="23" borderId="1" xfId="0" applyNumberFormat="1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7" xfId="0" applyFill="1" applyBorder="1" applyAlignment="1" applyProtection="1">
      <alignment horizontal="center"/>
      <protection locked="0"/>
    </xf>
    <xf numFmtId="4" fontId="0" fillId="12" borderId="17" xfId="0" applyNumberFormat="1" applyFill="1" applyBorder="1" applyAlignment="1" applyProtection="1">
      <alignment horizontal="center"/>
      <protection locked="0"/>
    </xf>
    <xf numFmtId="2" fontId="0" fillId="12" borderId="17" xfId="0" applyNumberFormat="1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/>
      <protection locked="0"/>
    </xf>
    <xf numFmtId="43" fontId="0" fillId="12" borderId="18" xfId="2" applyFont="1" applyFill="1" applyBorder="1" applyAlignment="1" applyProtection="1">
      <alignment horizontal="center" vertical="center"/>
    </xf>
    <xf numFmtId="188" fontId="0" fillId="12" borderId="18" xfId="2" applyNumberFormat="1" applyFont="1" applyFill="1" applyBorder="1" applyAlignment="1" applyProtection="1">
      <alignment horizontal="center" vertical="center"/>
    </xf>
    <xf numFmtId="0" fontId="0" fillId="12" borderId="18" xfId="0" applyFill="1" applyBorder="1" applyAlignment="1">
      <alignment horizontal="center" vertical="center"/>
    </xf>
    <xf numFmtId="43" fontId="0" fillId="12" borderId="18" xfId="2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4" fontId="0" fillId="12" borderId="20" xfId="0" applyNumberFormat="1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20" xfId="0" applyFill="1" applyBorder="1" applyAlignment="1" applyProtection="1">
      <alignment horizontal="center"/>
      <protection locked="0"/>
    </xf>
    <xf numFmtId="4" fontId="0" fillId="12" borderId="20" xfId="0" applyNumberFormat="1" applyFill="1" applyBorder="1" applyAlignment="1" applyProtection="1">
      <alignment horizontal="center"/>
      <protection locked="0"/>
    </xf>
    <xf numFmtId="2" fontId="0" fillId="12" borderId="20" xfId="0" applyNumberFormat="1" applyFill="1" applyBorder="1" applyAlignment="1" applyProtection="1">
      <alignment horizontal="center"/>
      <protection locked="0"/>
    </xf>
    <xf numFmtId="0" fontId="0" fillId="12" borderId="21" xfId="0" applyFill="1" applyBorder="1" applyAlignment="1" applyProtection="1">
      <alignment horizontal="center"/>
      <protection locked="0"/>
    </xf>
    <xf numFmtId="43" fontId="0" fillId="12" borderId="20" xfId="2" applyFont="1" applyFill="1" applyBorder="1" applyAlignment="1" applyProtection="1">
      <alignment horizontal="center" vertical="center"/>
    </xf>
    <xf numFmtId="188" fontId="0" fillId="12" borderId="20" xfId="2" applyNumberFormat="1" applyFont="1" applyFill="1" applyBorder="1" applyAlignment="1" applyProtection="1">
      <alignment horizontal="center" vertical="center"/>
    </xf>
    <xf numFmtId="43" fontId="0" fillId="12" borderId="20" xfId="2" applyFont="1" applyFill="1" applyBorder="1" applyAlignment="1">
      <alignment horizontal="center" vertical="center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/>
      <protection locked="0"/>
    </xf>
    <xf numFmtId="4" fontId="0" fillId="12" borderId="22" xfId="0" applyNumberFormat="1" applyFill="1" applyBorder="1" applyAlignment="1" applyProtection="1">
      <alignment horizontal="center"/>
      <protection locked="0"/>
    </xf>
    <xf numFmtId="2" fontId="0" fillId="12" borderId="22" xfId="0" applyNumberFormat="1" applyFill="1" applyBorder="1" applyAlignment="1" applyProtection="1">
      <alignment horizontal="center"/>
      <protection locked="0"/>
    </xf>
    <xf numFmtId="0" fontId="0" fillId="12" borderId="23" xfId="0" applyFill="1" applyBorder="1" applyAlignment="1" applyProtection="1">
      <alignment horizontal="center"/>
      <protection locked="0"/>
    </xf>
    <xf numFmtId="43" fontId="0" fillId="12" borderId="24" xfId="2" applyFont="1" applyFill="1" applyBorder="1" applyAlignment="1" applyProtection="1">
      <alignment horizontal="center" vertical="center"/>
    </xf>
    <xf numFmtId="188" fontId="0" fillId="12" borderId="24" xfId="2" applyNumberFormat="1" applyFont="1" applyFill="1" applyBorder="1" applyAlignment="1" applyProtection="1">
      <alignment horizontal="center" vertical="center"/>
    </xf>
    <xf numFmtId="0" fontId="0" fillId="12" borderId="24" xfId="0" applyFill="1" applyBorder="1" applyAlignment="1">
      <alignment horizontal="center" vertical="center"/>
    </xf>
    <xf numFmtId="43" fontId="0" fillId="12" borderId="24" xfId="2" applyFont="1" applyFill="1" applyBorder="1" applyAlignment="1">
      <alignment horizontal="center" vertical="center"/>
    </xf>
    <xf numFmtId="2" fontId="0" fillId="12" borderId="24" xfId="0" applyNumberFormat="1" applyFill="1" applyBorder="1" applyAlignment="1">
      <alignment horizontal="center" vertical="center"/>
    </xf>
    <xf numFmtId="0" fontId="0" fillId="12" borderId="12" xfId="0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18" fillId="20" borderId="1" xfId="0" applyFont="1" applyFill="1" applyBorder="1"/>
    <xf numFmtId="4" fontId="18" fillId="2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Border="1"/>
    <xf numFmtId="0" fontId="0" fillId="0" borderId="10" xfId="0" applyBorder="1" applyAlignment="1">
      <alignment horizontal="center"/>
    </xf>
    <xf numFmtId="0" fontId="0" fillId="0" borderId="1" xfId="0" quotePrefix="1" applyBorder="1"/>
    <xf numFmtId="0" fontId="4" fillId="0" borderId="0" xfId="1"/>
    <xf numFmtId="0" fontId="25" fillId="0" borderId="0" xfId="0" applyFont="1"/>
    <xf numFmtId="0" fontId="0" fillId="0" borderId="0" xfId="0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/>
    </xf>
    <xf numFmtId="0" fontId="3" fillId="23" borderId="1" xfId="0" applyFont="1" applyFill="1" applyBorder="1" applyAlignment="1">
      <alignment horizontal="center" vertical="center"/>
    </xf>
    <xf numFmtId="1" fontId="3" fillId="23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0" fillId="5" borderId="1" xfId="0" applyNumberFormat="1" applyFill="1" applyBorder="1"/>
    <xf numFmtId="0" fontId="3" fillId="0" borderId="0" xfId="0" applyFont="1"/>
    <xf numFmtId="43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10" borderId="1" xfId="0" applyFont="1" applyFill="1" applyBorder="1" applyAlignment="1">
      <alignment horizontal="left" vertical="center"/>
    </xf>
    <xf numFmtId="4" fontId="9" fillId="10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/>
    </xf>
    <xf numFmtId="4" fontId="9" fillId="6" borderId="0" xfId="0" applyNumberFormat="1" applyFont="1" applyFill="1" applyAlignment="1">
      <alignment horizontal="center"/>
    </xf>
    <xf numFmtId="0" fontId="9" fillId="7" borderId="6" xfId="0" applyFont="1" applyFill="1" applyBorder="1" applyAlignment="1">
      <alignment horizontal="left" vertical="center"/>
    </xf>
    <xf numFmtId="4" fontId="9" fillId="6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26" fillId="20" borderId="1" xfId="0" quotePrefix="1" applyFont="1" applyFill="1" applyBorder="1"/>
    <xf numFmtId="4" fontId="26" fillId="20" borderId="1" xfId="0" applyNumberFormat="1" applyFont="1" applyFill="1" applyBorder="1" applyAlignment="1">
      <alignment horizontal="center"/>
    </xf>
    <xf numFmtId="0" fontId="26" fillId="10" borderId="1" xfId="0" quotePrefix="1" applyFont="1" applyFill="1" applyBorder="1"/>
    <xf numFmtId="0" fontId="26" fillId="19" borderId="1" xfId="0" applyFont="1" applyFill="1" applyBorder="1" applyAlignment="1">
      <alignment horizontal="center" vertical="center"/>
    </xf>
    <xf numFmtId="4" fontId="26" fillId="19" borderId="1" xfId="0" applyNumberFormat="1" applyFont="1" applyFill="1" applyBorder="1" applyAlignment="1">
      <alignment horizontal="center"/>
    </xf>
    <xf numFmtId="4" fontId="26" fillId="19" borderId="1" xfId="0" applyNumberFormat="1" applyFont="1" applyFill="1" applyBorder="1" applyAlignment="1">
      <alignment horizontal="center" vertical="center"/>
    </xf>
    <xf numFmtId="0" fontId="27" fillId="0" borderId="0" xfId="0" applyFont="1"/>
    <xf numFmtId="44" fontId="0" fillId="0" borderId="0" xfId="3" applyFont="1"/>
    <xf numFmtId="0" fontId="0" fillId="0" borderId="0" xfId="0"/>
    <xf numFmtId="0" fontId="26" fillId="24" borderId="13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center" vertical="center"/>
    </xf>
    <xf numFmtId="0" fontId="27" fillId="5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center" vertical="center"/>
    </xf>
    <xf numFmtId="187" fontId="12" fillId="0" borderId="6" xfId="0" applyNumberFormat="1" applyFont="1" applyBorder="1" applyAlignment="1">
      <alignment horizontal="center" vertical="center"/>
    </xf>
    <xf numFmtId="17" fontId="12" fillId="0" borderId="8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7" fontId="14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8" fillId="4" borderId="1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11" borderId="6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4" fontId="9" fillId="8" borderId="6" xfId="0" applyNumberFormat="1" applyFont="1" applyFill="1" applyBorder="1" applyAlignment="1">
      <alignment horizontal="center" vertical="center"/>
    </xf>
    <xf numFmtId="4" fontId="9" fillId="8" borderId="7" xfId="0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" fontId="9" fillId="12" borderId="6" xfId="0" applyNumberFormat="1" applyFont="1" applyFill="1" applyBorder="1" applyAlignment="1">
      <alignment horizontal="center" vertical="center"/>
    </xf>
    <xf numFmtId="4" fontId="9" fillId="12" borderId="7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4" fontId="9" fillId="14" borderId="6" xfId="0" applyNumberFormat="1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edata.nhso.go.th/dashboard.viz?ref=wEJcuu5y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4" sqref="I4"/>
    </sheetView>
  </sheetViews>
  <sheetFormatPr defaultRowHeight="15"/>
  <cols>
    <col min="1" max="1" width="23.44140625" customWidth="1"/>
    <col min="2" max="2" width="16.21875" customWidth="1"/>
    <col min="3" max="3" width="17.33203125" customWidth="1"/>
    <col min="4" max="4" width="12.109375" style="193" customWidth="1"/>
    <col min="5" max="5" width="14" style="193" customWidth="1"/>
    <col min="6" max="6" width="13.88671875" customWidth="1"/>
  </cols>
  <sheetData>
    <row r="1" spans="1:6">
      <c r="A1" s="196" t="s">
        <v>142</v>
      </c>
      <c r="B1" s="194" t="s">
        <v>108</v>
      </c>
      <c r="C1" s="194" t="s">
        <v>173</v>
      </c>
      <c r="D1" s="194" t="s">
        <v>187</v>
      </c>
      <c r="E1" s="194" t="s">
        <v>188</v>
      </c>
      <c r="F1" s="194" t="s">
        <v>18</v>
      </c>
    </row>
    <row r="2" spans="1:6" ht="33.6" customHeight="1">
      <c r="A2" s="197"/>
      <c r="B2" s="195"/>
      <c r="C2" s="195"/>
      <c r="D2" s="198"/>
      <c r="E2" s="198"/>
      <c r="F2" s="195"/>
    </row>
    <row r="3" spans="1:6" ht="31.5">
      <c r="A3" s="185" t="s">
        <v>171</v>
      </c>
      <c r="B3" s="186">
        <f>'statement-โนนศรี'!B28</f>
        <v>94651.48000000004</v>
      </c>
      <c r="C3" s="186">
        <f>'นวด-อบ-ประคบ '!C4</f>
        <v>146169.25</v>
      </c>
      <c r="D3" s="186">
        <v>5096</v>
      </c>
      <c r="E3" s="186">
        <v>2780</v>
      </c>
      <c r="F3" s="186">
        <f>B3+C3+D3+E3</f>
        <v>248696.73000000004</v>
      </c>
    </row>
    <row r="4" spans="1:6" ht="31.5">
      <c r="A4" s="187" t="s">
        <v>132</v>
      </c>
      <c r="B4" s="186">
        <f>'statement-หัวงัว'!B28</f>
        <v>306049.21999999986</v>
      </c>
      <c r="C4" s="186">
        <f>'นวด-อบ-ประคบ '!C6</f>
        <v>212921.12000000002</v>
      </c>
      <c r="D4" s="186">
        <v>4850</v>
      </c>
      <c r="E4" s="186">
        <v>3680</v>
      </c>
      <c r="F4" s="186">
        <f t="shared" ref="F4:F7" si="0">B4+C4+D4+E4</f>
        <v>527500.33999999985</v>
      </c>
    </row>
    <row r="5" spans="1:6" ht="31.5">
      <c r="A5" s="185" t="s">
        <v>133</v>
      </c>
      <c r="B5" s="186">
        <f>'statement-สงเปลือย'!B28</f>
        <v>306312.58000000013</v>
      </c>
      <c r="C5" s="186">
        <f>'นวด-อบ-ประคบ '!C7</f>
        <v>181253.93000000002</v>
      </c>
      <c r="D5" s="186">
        <v>5500</v>
      </c>
      <c r="E5" s="186">
        <v>2100</v>
      </c>
      <c r="F5" s="186">
        <f t="shared" si="0"/>
        <v>495166.51000000013</v>
      </c>
    </row>
    <row r="6" spans="1:6" ht="31.5">
      <c r="A6" s="187" t="s">
        <v>145</v>
      </c>
      <c r="B6" s="186">
        <f>'statement-อุทัยวรรณ'!B28</f>
        <v>272137.83999999997</v>
      </c>
      <c r="C6" s="186">
        <f>'นวด-อบ-ประคบ '!C8</f>
        <v>225994.28</v>
      </c>
      <c r="D6" s="186">
        <v>3540</v>
      </c>
      <c r="E6" s="186">
        <v>2620</v>
      </c>
      <c r="F6" s="186">
        <f t="shared" si="0"/>
        <v>504292.12</v>
      </c>
    </row>
    <row r="7" spans="1:6" ht="31.5">
      <c r="A7" s="188" t="s">
        <v>19</v>
      </c>
      <c r="B7" s="189">
        <f>B3+B4+B5+B6</f>
        <v>979151.12</v>
      </c>
      <c r="C7" s="190">
        <f>C3+C4+C5+C6</f>
        <v>766338.58000000007</v>
      </c>
      <c r="D7" s="190"/>
      <c r="E7" s="190"/>
      <c r="F7" s="186">
        <f t="shared" si="0"/>
        <v>1745489.7000000002</v>
      </c>
    </row>
    <row r="8" spans="1:6" ht="27">
      <c r="A8" s="191"/>
      <c r="B8" s="191"/>
      <c r="C8" s="191"/>
      <c r="D8" s="191"/>
      <c r="E8" s="191"/>
      <c r="F8" s="191"/>
    </row>
    <row r="9" spans="1:6" ht="27">
      <c r="A9" s="191" t="s">
        <v>189</v>
      </c>
      <c r="B9" s="191"/>
      <c r="C9" s="191"/>
      <c r="D9" s="191"/>
      <c r="E9" s="191"/>
      <c r="F9" s="191"/>
    </row>
  </sheetData>
  <mergeCells count="6">
    <mergeCell ref="B1:B2"/>
    <mergeCell ref="C1:C2"/>
    <mergeCell ref="F1:F2"/>
    <mergeCell ref="A1:A2"/>
    <mergeCell ref="D1:D2"/>
    <mergeCell ref="E1:E2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B12" zoomScale="90" zoomScaleNormal="90" workbookViewId="0">
      <selection activeCell="F35" sqref="F35"/>
    </sheetView>
  </sheetViews>
  <sheetFormatPr defaultRowHeight="15"/>
  <cols>
    <col min="1" max="1" width="14.5546875" customWidth="1"/>
    <col min="2" max="2" width="14.109375" customWidth="1"/>
    <col min="3" max="3" width="9.33203125" customWidth="1"/>
    <col min="5" max="5" width="13.5546875" customWidth="1"/>
    <col min="6" max="6" width="9.109375" customWidth="1"/>
    <col min="7" max="7" width="11.109375" customWidth="1"/>
    <col min="8" max="8" width="8.109375" customWidth="1"/>
    <col min="11" max="11" width="12.21875" customWidth="1"/>
    <col min="15" max="15" width="10.109375" bestFit="1" customWidth="1"/>
  </cols>
  <sheetData>
    <row r="1" spans="1:16">
      <c r="A1" s="238" t="s">
        <v>106</v>
      </c>
      <c r="B1" s="238" t="s">
        <v>107</v>
      </c>
      <c r="C1" s="238" t="s">
        <v>108</v>
      </c>
      <c r="D1" s="238" t="s">
        <v>109</v>
      </c>
      <c r="E1" s="238" t="s">
        <v>110</v>
      </c>
      <c r="F1" s="238" t="s">
        <v>109</v>
      </c>
      <c r="G1" s="240" t="s">
        <v>111</v>
      </c>
      <c r="H1" s="240"/>
      <c r="I1" s="240" t="s">
        <v>22</v>
      </c>
      <c r="J1" s="240"/>
      <c r="K1" s="240" t="s">
        <v>24</v>
      </c>
      <c r="L1" s="240"/>
      <c r="M1" s="240" t="s">
        <v>112</v>
      </c>
      <c r="N1" s="240"/>
      <c r="O1" s="238" t="s">
        <v>113</v>
      </c>
      <c r="P1" s="238" t="s">
        <v>109</v>
      </c>
    </row>
    <row r="2" spans="1:16" ht="15.75" thickBot="1">
      <c r="A2" s="239"/>
      <c r="B2" s="239"/>
      <c r="C2" s="239"/>
      <c r="D2" s="239"/>
      <c r="E2" s="239"/>
      <c r="F2" s="239"/>
      <c r="G2" s="115" t="s">
        <v>113</v>
      </c>
      <c r="H2" s="115" t="s">
        <v>109</v>
      </c>
      <c r="I2" s="115" t="s">
        <v>113</v>
      </c>
      <c r="J2" s="115" t="s">
        <v>109</v>
      </c>
      <c r="K2" s="115" t="s">
        <v>113</v>
      </c>
      <c r="L2" s="115" t="s">
        <v>109</v>
      </c>
      <c r="M2" s="115" t="s">
        <v>113</v>
      </c>
      <c r="N2" s="115" t="s">
        <v>109</v>
      </c>
      <c r="O2" s="239"/>
      <c r="P2" s="239"/>
    </row>
    <row r="3" spans="1:16">
      <c r="A3" s="116">
        <v>1</v>
      </c>
      <c r="B3" s="117" t="s">
        <v>114</v>
      </c>
      <c r="C3" s="118">
        <v>9947.6500000000015</v>
      </c>
      <c r="D3" s="117">
        <v>110</v>
      </c>
      <c r="E3" s="119">
        <v>-1300</v>
      </c>
      <c r="F3" s="120">
        <v>9</v>
      </c>
      <c r="G3" s="121">
        <v>8827.6500000000033</v>
      </c>
      <c r="H3" s="122">
        <v>101</v>
      </c>
      <c r="I3" s="123">
        <v>0</v>
      </c>
      <c r="J3" s="123">
        <v>0</v>
      </c>
      <c r="K3" s="124">
        <v>420</v>
      </c>
      <c r="L3" s="123">
        <v>2</v>
      </c>
      <c r="M3" s="123">
        <v>700</v>
      </c>
      <c r="N3" s="125">
        <v>10</v>
      </c>
      <c r="O3" s="126">
        <f>SUM(C3,E3)</f>
        <v>8647.6500000000015</v>
      </c>
      <c r="P3" s="127">
        <f>SUM(D3,F3)</f>
        <v>119</v>
      </c>
    </row>
    <row r="4" spans="1:16">
      <c r="A4" s="127">
        <v>2</v>
      </c>
      <c r="B4" s="128" t="s">
        <v>115</v>
      </c>
      <c r="C4" s="129">
        <v>15578.489999999998</v>
      </c>
      <c r="D4" s="128">
        <v>182</v>
      </c>
      <c r="E4" s="130">
        <v>0</v>
      </c>
      <c r="F4" s="131">
        <v>0</v>
      </c>
      <c r="G4" s="132">
        <v>11993.490000000005</v>
      </c>
      <c r="H4" s="133">
        <v>153</v>
      </c>
      <c r="I4" s="127">
        <v>70</v>
      </c>
      <c r="J4" s="127">
        <v>1</v>
      </c>
      <c r="K4" s="134">
        <v>2535</v>
      </c>
      <c r="L4" s="127">
        <v>24</v>
      </c>
      <c r="M4" s="127">
        <v>980</v>
      </c>
      <c r="N4" s="127">
        <v>14</v>
      </c>
      <c r="O4" s="126">
        <f t="shared" ref="O4:P25" si="0">SUM(C4,E4)</f>
        <v>15578.489999999998</v>
      </c>
      <c r="P4" s="127">
        <f t="shared" si="0"/>
        <v>182</v>
      </c>
    </row>
    <row r="5" spans="1:16">
      <c r="A5" s="127">
        <v>3</v>
      </c>
      <c r="B5" s="128" t="s">
        <v>116</v>
      </c>
      <c r="C5" s="129">
        <v>19388.539999999994</v>
      </c>
      <c r="D5" s="128">
        <v>147</v>
      </c>
      <c r="E5" s="130">
        <v>0</v>
      </c>
      <c r="F5" s="131">
        <v>0</v>
      </c>
      <c r="G5" s="132">
        <v>15673.539999999997</v>
      </c>
      <c r="H5" s="133">
        <v>133</v>
      </c>
      <c r="I5" s="127">
        <v>50</v>
      </c>
      <c r="J5" s="127">
        <v>1</v>
      </c>
      <c r="K5" s="134">
        <v>2105</v>
      </c>
      <c r="L5" s="127">
        <v>21</v>
      </c>
      <c r="M5" s="127">
        <v>560</v>
      </c>
      <c r="N5" s="127">
        <v>8</v>
      </c>
      <c r="O5" s="126">
        <f t="shared" si="0"/>
        <v>19388.539999999994</v>
      </c>
      <c r="P5" s="127">
        <f t="shared" si="0"/>
        <v>147</v>
      </c>
    </row>
    <row r="6" spans="1:16">
      <c r="A6" s="127">
        <v>4</v>
      </c>
      <c r="B6" s="128" t="s">
        <v>117</v>
      </c>
      <c r="C6" s="129">
        <v>30705.62</v>
      </c>
      <c r="D6" s="128">
        <v>319</v>
      </c>
      <c r="E6" s="130">
        <v>0</v>
      </c>
      <c r="F6" s="131">
        <v>0</v>
      </c>
      <c r="G6" s="132">
        <v>19050.620000000003</v>
      </c>
      <c r="H6" s="133">
        <v>192</v>
      </c>
      <c r="I6" s="127">
        <v>100</v>
      </c>
      <c r="J6" s="127">
        <v>2</v>
      </c>
      <c r="K6" s="134">
        <v>10155</v>
      </c>
      <c r="L6" s="127">
        <v>120</v>
      </c>
      <c r="M6" s="127">
        <v>1400</v>
      </c>
      <c r="N6" s="127">
        <v>20</v>
      </c>
      <c r="O6" s="126">
        <f t="shared" si="0"/>
        <v>30705.62</v>
      </c>
      <c r="P6" s="127">
        <f t="shared" si="0"/>
        <v>319</v>
      </c>
    </row>
    <row r="7" spans="1:16">
      <c r="A7" s="127">
        <v>5</v>
      </c>
      <c r="B7" s="128" t="s">
        <v>118</v>
      </c>
      <c r="C7" s="129">
        <v>14277.470000000003</v>
      </c>
      <c r="D7" s="128">
        <v>165</v>
      </c>
      <c r="E7" s="130">
        <v>0</v>
      </c>
      <c r="F7" s="131">
        <v>2</v>
      </c>
      <c r="G7" s="132">
        <v>9797.4700000000012</v>
      </c>
      <c r="H7" s="133">
        <v>113</v>
      </c>
      <c r="I7" s="127">
        <v>0</v>
      </c>
      <c r="J7" s="127">
        <v>0</v>
      </c>
      <c r="K7" s="134">
        <v>3640</v>
      </c>
      <c r="L7" s="127">
        <v>42</v>
      </c>
      <c r="M7" s="127">
        <v>840</v>
      </c>
      <c r="N7" s="127">
        <v>12</v>
      </c>
      <c r="O7" s="126">
        <f>SUM(C7,E7)</f>
        <v>14277.470000000003</v>
      </c>
      <c r="P7" s="127">
        <f t="shared" si="0"/>
        <v>167</v>
      </c>
    </row>
    <row r="8" spans="1:16">
      <c r="A8" s="127">
        <v>6</v>
      </c>
      <c r="B8" s="128" t="s">
        <v>119</v>
      </c>
      <c r="C8" s="129">
        <v>19655.199999999983</v>
      </c>
      <c r="D8" s="128">
        <v>242</v>
      </c>
      <c r="E8" s="130">
        <v>0</v>
      </c>
      <c r="F8" s="131">
        <v>1</v>
      </c>
      <c r="G8" s="132">
        <v>10785.199999999997</v>
      </c>
      <c r="H8" s="133">
        <v>134</v>
      </c>
      <c r="I8" s="127">
        <v>0</v>
      </c>
      <c r="J8" s="127">
        <v>0</v>
      </c>
      <c r="K8" s="134">
        <v>8520</v>
      </c>
      <c r="L8" s="127">
        <v>103</v>
      </c>
      <c r="M8" s="127">
        <v>350</v>
      </c>
      <c r="N8" s="127">
        <v>5</v>
      </c>
      <c r="O8" s="126">
        <f t="shared" si="0"/>
        <v>19655.199999999983</v>
      </c>
      <c r="P8" s="127">
        <f t="shared" si="0"/>
        <v>243</v>
      </c>
    </row>
    <row r="9" spans="1:16">
      <c r="A9" s="127">
        <v>7</v>
      </c>
      <c r="B9" s="135" t="s">
        <v>120</v>
      </c>
      <c r="C9" s="129">
        <v>25939.809999999958</v>
      </c>
      <c r="D9" s="128">
        <v>318</v>
      </c>
      <c r="E9" s="130">
        <v>0</v>
      </c>
      <c r="F9" s="131">
        <v>1</v>
      </c>
      <c r="G9" s="132">
        <v>8839.8100000000031</v>
      </c>
      <c r="H9" s="133">
        <v>118</v>
      </c>
      <c r="I9" s="127">
        <v>200</v>
      </c>
      <c r="J9" s="127">
        <v>4</v>
      </c>
      <c r="K9" s="134">
        <v>16270</v>
      </c>
      <c r="L9" s="127">
        <v>186</v>
      </c>
      <c r="M9" s="127">
        <v>630</v>
      </c>
      <c r="N9" s="127">
        <v>9</v>
      </c>
      <c r="O9" s="126">
        <f t="shared" si="0"/>
        <v>25939.809999999958</v>
      </c>
      <c r="P9" s="127">
        <f t="shared" si="0"/>
        <v>319</v>
      </c>
    </row>
    <row r="10" spans="1:16">
      <c r="A10" s="127">
        <v>8</v>
      </c>
      <c r="B10" s="128" t="s">
        <v>121</v>
      </c>
      <c r="C10" s="129">
        <v>15796.049999999996</v>
      </c>
      <c r="D10" s="128">
        <v>178</v>
      </c>
      <c r="E10" s="130">
        <v>0</v>
      </c>
      <c r="F10" s="131">
        <v>0</v>
      </c>
      <c r="G10" s="132">
        <v>13876.049999999997</v>
      </c>
      <c r="H10" s="133">
        <v>160</v>
      </c>
      <c r="I10" s="127">
        <v>430</v>
      </c>
      <c r="J10" s="127">
        <v>8</v>
      </c>
      <c r="K10" s="134">
        <v>650</v>
      </c>
      <c r="L10" s="127">
        <v>7</v>
      </c>
      <c r="M10" s="127">
        <v>840</v>
      </c>
      <c r="N10" s="127">
        <v>12</v>
      </c>
      <c r="O10" s="126">
        <f t="shared" si="0"/>
        <v>15796.049999999996</v>
      </c>
      <c r="P10" s="127">
        <f t="shared" si="0"/>
        <v>178</v>
      </c>
    </row>
    <row r="11" spans="1:16">
      <c r="A11" s="127">
        <v>9</v>
      </c>
      <c r="B11" s="128" t="s">
        <v>122</v>
      </c>
      <c r="C11" s="129">
        <v>20996.059999999979</v>
      </c>
      <c r="D11" s="128">
        <v>252</v>
      </c>
      <c r="E11" s="130">
        <v>0</v>
      </c>
      <c r="F11" s="131">
        <v>1</v>
      </c>
      <c r="G11" s="132">
        <v>16076.060000000012</v>
      </c>
      <c r="H11" s="133">
        <v>196</v>
      </c>
      <c r="I11" s="127">
        <v>50</v>
      </c>
      <c r="J11" s="127">
        <v>1</v>
      </c>
      <c r="K11" s="134">
        <v>3820</v>
      </c>
      <c r="L11" s="127">
        <v>44</v>
      </c>
      <c r="M11" s="127">
        <v>1050</v>
      </c>
      <c r="N11" s="127">
        <v>15</v>
      </c>
      <c r="O11" s="126">
        <f t="shared" si="0"/>
        <v>20996.059999999979</v>
      </c>
      <c r="P11" s="127">
        <f t="shared" si="0"/>
        <v>253</v>
      </c>
    </row>
    <row r="12" spans="1:16">
      <c r="A12" s="127">
        <v>10</v>
      </c>
      <c r="B12" s="128" t="s">
        <v>123</v>
      </c>
      <c r="C12" s="129">
        <v>13588.399999999994</v>
      </c>
      <c r="D12" s="128">
        <v>191</v>
      </c>
      <c r="E12" s="130">
        <v>0</v>
      </c>
      <c r="F12" s="131">
        <v>0</v>
      </c>
      <c r="G12" s="132">
        <v>11853.399999999998</v>
      </c>
      <c r="H12" s="133">
        <v>170</v>
      </c>
      <c r="I12" s="127">
        <v>50</v>
      </c>
      <c r="J12" s="127">
        <v>0</v>
      </c>
      <c r="K12" s="134">
        <v>355</v>
      </c>
      <c r="L12" s="127">
        <v>4</v>
      </c>
      <c r="M12" s="127">
        <v>1330</v>
      </c>
      <c r="N12" s="127">
        <v>19</v>
      </c>
      <c r="O12" s="126">
        <f t="shared" si="0"/>
        <v>13588.399999999994</v>
      </c>
      <c r="P12" s="127">
        <f t="shared" si="0"/>
        <v>191</v>
      </c>
    </row>
    <row r="13" spans="1:16">
      <c r="A13" s="127">
        <v>11</v>
      </c>
      <c r="B13" s="128" t="s">
        <v>124</v>
      </c>
      <c r="C13" s="129">
        <v>14017.579999999996</v>
      </c>
      <c r="D13" s="128">
        <v>188</v>
      </c>
      <c r="E13" s="130">
        <v>0</v>
      </c>
      <c r="F13" s="131">
        <v>0</v>
      </c>
      <c r="G13" s="132">
        <v>11032.580000000004</v>
      </c>
      <c r="H13" s="133">
        <v>158</v>
      </c>
      <c r="I13" s="127">
        <v>0</v>
      </c>
      <c r="J13" s="127">
        <v>0</v>
      </c>
      <c r="K13" s="134">
        <v>2495</v>
      </c>
      <c r="L13" s="127">
        <v>26</v>
      </c>
      <c r="M13" s="127">
        <v>490</v>
      </c>
      <c r="N13" s="127">
        <v>7</v>
      </c>
      <c r="O13" s="126">
        <f t="shared" si="0"/>
        <v>14017.579999999996</v>
      </c>
      <c r="P13" s="127">
        <f t="shared" si="0"/>
        <v>188</v>
      </c>
    </row>
    <row r="14" spans="1:16">
      <c r="A14" s="127">
        <v>12</v>
      </c>
      <c r="B14" s="128" t="s">
        <v>125</v>
      </c>
      <c r="C14" s="129">
        <v>1060</v>
      </c>
      <c r="D14" s="128">
        <v>166</v>
      </c>
      <c r="E14" s="130">
        <v>350</v>
      </c>
      <c r="F14" s="131">
        <v>3</v>
      </c>
      <c r="G14" s="132">
        <v>0</v>
      </c>
      <c r="H14" s="133">
        <v>0</v>
      </c>
      <c r="I14" s="127">
        <v>0</v>
      </c>
      <c r="J14" s="127">
        <v>0</v>
      </c>
      <c r="K14" s="134">
        <v>430</v>
      </c>
      <c r="L14" s="127">
        <v>7</v>
      </c>
      <c r="M14" s="127">
        <v>630</v>
      </c>
      <c r="N14" s="127">
        <v>9</v>
      </c>
      <c r="O14" s="126">
        <f t="shared" si="0"/>
        <v>1410</v>
      </c>
      <c r="P14" s="127">
        <f t="shared" si="0"/>
        <v>169</v>
      </c>
    </row>
    <row r="15" spans="1:16">
      <c r="A15" s="127">
        <v>13</v>
      </c>
      <c r="B15" s="128" t="s">
        <v>126</v>
      </c>
      <c r="C15" s="129">
        <v>0</v>
      </c>
      <c r="D15" s="128">
        <v>144</v>
      </c>
      <c r="E15" s="130">
        <v>0</v>
      </c>
      <c r="F15" s="131">
        <v>0</v>
      </c>
      <c r="G15" s="132">
        <v>0</v>
      </c>
      <c r="H15" s="133">
        <v>0</v>
      </c>
      <c r="I15" s="127">
        <v>0</v>
      </c>
      <c r="J15" s="127">
        <v>0</v>
      </c>
      <c r="K15" s="134">
        <v>0</v>
      </c>
      <c r="L15" s="127">
        <v>0</v>
      </c>
      <c r="M15" s="127">
        <v>0</v>
      </c>
      <c r="N15" s="127">
        <v>0</v>
      </c>
      <c r="O15" s="126">
        <f t="shared" si="0"/>
        <v>0</v>
      </c>
      <c r="P15" s="127">
        <f t="shared" si="0"/>
        <v>144</v>
      </c>
    </row>
    <row r="16" spans="1:16">
      <c r="A16" s="127">
        <v>14</v>
      </c>
      <c r="B16" s="128" t="s">
        <v>127</v>
      </c>
      <c r="C16" s="129">
        <v>625</v>
      </c>
      <c r="D16" s="128">
        <v>139</v>
      </c>
      <c r="E16" s="130">
        <v>0</v>
      </c>
      <c r="F16" s="131">
        <v>0</v>
      </c>
      <c r="G16" s="132">
        <v>0</v>
      </c>
      <c r="H16" s="133">
        <v>0</v>
      </c>
      <c r="I16" s="127">
        <v>0</v>
      </c>
      <c r="J16" s="127">
        <v>0</v>
      </c>
      <c r="K16" s="134">
        <v>135</v>
      </c>
      <c r="L16" s="127">
        <v>1</v>
      </c>
      <c r="M16" s="127">
        <v>490</v>
      </c>
      <c r="N16" s="127">
        <v>7</v>
      </c>
      <c r="O16" s="126">
        <f t="shared" si="0"/>
        <v>625</v>
      </c>
      <c r="P16" s="127">
        <f t="shared" si="0"/>
        <v>139</v>
      </c>
    </row>
    <row r="17" spans="1:16">
      <c r="A17" s="127">
        <v>15</v>
      </c>
      <c r="B17" s="128" t="s">
        <v>128</v>
      </c>
      <c r="C17" s="129">
        <v>0</v>
      </c>
      <c r="D17" s="128">
        <v>113</v>
      </c>
      <c r="E17" s="130">
        <v>0</v>
      </c>
      <c r="F17" s="131">
        <v>0</v>
      </c>
      <c r="G17" s="132">
        <v>0</v>
      </c>
      <c r="H17" s="133">
        <v>0</v>
      </c>
      <c r="I17" s="127">
        <v>0</v>
      </c>
      <c r="J17" s="127">
        <v>0</v>
      </c>
      <c r="K17" s="134">
        <v>0</v>
      </c>
      <c r="L17" s="127">
        <v>0</v>
      </c>
      <c r="M17" s="127">
        <v>0</v>
      </c>
      <c r="N17" s="127">
        <v>0</v>
      </c>
      <c r="O17" s="126">
        <f t="shared" si="0"/>
        <v>0</v>
      </c>
      <c r="P17" s="127">
        <f t="shared" si="0"/>
        <v>113</v>
      </c>
    </row>
    <row r="18" spans="1:16">
      <c r="A18" s="127">
        <v>16</v>
      </c>
      <c r="B18" s="128" t="s">
        <v>129</v>
      </c>
      <c r="C18" s="129">
        <v>17016.5</v>
      </c>
      <c r="D18" s="128">
        <v>153</v>
      </c>
      <c r="E18" s="130">
        <v>25543.38</v>
      </c>
      <c r="F18" s="131">
        <v>254</v>
      </c>
      <c r="G18" s="132">
        <v>-1249.1199999999999</v>
      </c>
      <c r="H18" s="133">
        <v>0</v>
      </c>
      <c r="I18" s="127">
        <v>0</v>
      </c>
      <c r="J18" s="127">
        <v>0</v>
      </c>
      <c r="K18" s="134">
        <v>570</v>
      </c>
      <c r="L18" s="127">
        <v>5</v>
      </c>
      <c r="M18" s="127">
        <v>280</v>
      </c>
      <c r="N18" s="127">
        <v>4</v>
      </c>
      <c r="O18" s="126">
        <f t="shared" si="0"/>
        <v>42559.880000000005</v>
      </c>
      <c r="P18" s="127">
        <f t="shared" si="0"/>
        <v>407</v>
      </c>
    </row>
    <row r="19" spans="1:16">
      <c r="A19" s="127">
        <v>17</v>
      </c>
      <c r="B19" s="128" t="s">
        <v>134</v>
      </c>
      <c r="C19" s="129">
        <v>17139</v>
      </c>
      <c r="D19" s="128">
        <v>155</v>
      </c>
      <c r="E19" s="130">
        <v>18263.47</v>
      </c>
      <c r="F19" s="131">
        <v>159</v>
      </c>
      <c r="G19" s="132">
        <v>-103.53</v>
      </c>
      <c r="H19" s="133">
        <v>0</v>
      </c>
      <c r="I19" s="127">
        <v>0</v>
      </c>
      <c r="J19" s="127">
        <v>0</v>
      </c>
      <c r="K19" s="134">
        <v>3995</v>
      </c>
      <c r="L19" s="127">
        <v>39</v>
      </c>
      <c r="M19" s="127">
        <v>560</v>
      </c>
      <c r="N19" s="127">
        <v>8</v>
      </c>
      <c r="O19" s="126">
        <f t="shared" si="0"/>
        <v>35402.47</v>
      </c>
      <c r="P19" s="127">
        <f t="shared" si="0"/>
        <v>314</v>
      </c>
    </row>
    <row r="20" spans="1:16">
      <c r="A20" s="127">
        <v>18</v>
      </c>
      <c r="B20" s="128" t="s">
        <v>135</v>
      </c>
      <c r="C20" s="129">
        <v>19113</v>
      </c>
      <c r="D20" s="128">
        <v>152</v>
      </c>
      <c r="E20" s="130">
        <v>0</v>
      </c>
      <c r="F20" s="131">
        <v>0</v>
      </c>
      <c r="G20" s="132">
        <v>0</v>
      </c>
      <c r="H20" s="133">
        <v>0</v>
      </c>
      <c r="I20" s="127">
        <v>0</v>
      </c>
      <c r="J20" s="127">
        <v>0</v>
      </c>
      <c r="K20" s="134">
        <v>1595</v>
      </c>
      <c r="L20" s="127">
        <v>15</v>
      </c>
      <c r="M20" s="127">
        <v>700</v>
      </c>
      <c r="N20" s="127">
        <v>10</v>
      </c>
      <c r="O20" s="126">
        <f t="shared" si="0"/>
        <v>19113</v>
      </c>
      <c r="P20" s="127">
        <f t="shared" si="0"/>
        <v>152</v>
      </c>
    </row>
    <row r="21" spans="1:16">
      <c r="A21" s="127">
        <v>19</v>
      </c>
      <c r="B21" s="128" t="s">
        <v>136</v>
      </c>
      <c r="C21" s="129">
        <v>12481</v>
      </c>
      <c r="D21" s="128">
        <v>102</v>
      </c>
      <c r="E21" s="130">
        <v>0</v>
      </c>
      <c r="F21" s="131">
        <v>0</v>
      </c>
      <c r="G21" s="132">
        <v>0</v>
      </c>
      <c r="H21" s="133">
        <v>0</v>
      </c>
      <c r="I21" s="127">
        <v>0</v>
      </c>
      <c r="J21" s="127">
        <v>0</v>
      </c>
      <c r="K21" s="134">
        <v>635</v>
      </c>
      <c r="L21" s="127">
        <v>6</v>
      </c>
      <c r="M21" s="127">
        <v>630</v>
      </c>
      <c r="N21" s="127">
        <v>9</v>
      </c>
      <c r="O21" s="126">
        <f t="shared" si="0"/>
        <v>12481</v>
      </c>
      <c r="P21" s="127">
        <f t="shared" si="0"/>
        <v>102</v>
      </c>
    </row>
    <row r="22" spans="1:16">
      <c r="A22" s="127">
        <v>20</v>
      </c>
      <c r="B22" s="128" t="s">
        <v>137</v>
      </c>
      <c r="C22" s="129">
        <v>9429</v>
      </c>
      <c r="D22" s="128">
        <v>89</v>
      </c>
      <c r="E22" s="130">
        <v>-13562</v>
      </c>
      <c r="F22" s="131">
        <v>445</v>
      </c>
      <c r="G22" s="132">
        <v>0</v>
      </c>
      <c r="H22" s="133">
        <v>0</v>
      </c>
      <c r="I22" s="127">
        <v>0</v>
      </c>
      <c r="J22" s="127">
        <v>0</v>
      </c>
      <c r="K22" s="134">
        <v>650</v>
      </c>
      <c r="L22" s="127">
        <v>3</v>
      </c>
      <c r="M22" s="127">
        <v>350</v>
      </c>
      <c r="N22" s="127">
        <v>5</v>
      </c>
      <c r="O22" s="126">
        <f t="shared" si="0"/>
        <v>-4133</v>
      </c>
      <c r="P22" s="127">
        <f t="shared" si="0"/>
        <v>534</v>
      </c>
    </row>
    <row r="23" spans="1:16">
      <c r="A23" s="127">
        <v>21</v>
      </c>
      <c r="B23" s="128" t="s">
        <v>138</v>
      </c>
      <c r="C23" s="129"/>
      <c r="D23" s="128"/>
      <c r="E23" s="130"/>
      <c r="F23" s="131"/>
      <c r="G23" s="132"/>
      <c r="H23" s="133"/>
      <c r="I23" s="127"/>
      <c r="J23" s="127"/>
      <c r="K23" s="134"/>
      <c r="L23" s="127"/>
      <c r="M23" s="127"/>
      <c r="N23" s="127"/>
      <c r="O23" s="126">
        <f t="shared" si="0"/>
        <v>0</v>
      </c>
      <c r="P23" s="127">
        <f t="shared" si="0"/>
        <v>0</v>
      </c>
    </row>
    <row r="24" spans="1:16">
      <c r="A24" s="127">
        <v>22</v>
      </c>
      <c r="B24" s="128" t="s">
        <v>139</v>
      </c>
      <c r="C24" s="129"/>
      <c r="D24" s="128"/>
      <c r="E24" s="130"/>
      <c r="F24" s="131"/>
      <c r="G24" s="132"/>
      <c r="H24" s="133"/>
      <c r="I24" s="127"/>
      <c r="J24" s="127"/>
      <c r="K24" s="134"/>
      <c r="L24" s="127"/>
      <c r="M24" s="127"/>
      <c r="N24" s="127"/>
      <c r="O24" s="126">
        <f t="shared" si="0"/>
        <v>0</v>
      </c>
      <c r="P24" s="127">
        <f t="shared" si="0"/>
        <v>0</v>
      </c>
    </row>
    <row r="25" spans="1:16">
      <c r="A25" s="127">
        <v>23</v>
      </c>
      <c r="B25" s="128" t="s">
        <v>140</v>
      </c>
      <c r="C25" s="129"/>
      <c r="D25" s="128"/>
      <c r="E25" s="130"/>
      <c r="F25" s="131"/>
      <c r="G25" s="132"/>
      <c r="H25" s="133"/>
      <c r="I25" s="127"/>
      <c r="J25" s="127"/>
      <c r="K25" s="134"/>
      <c r="L25" s="127"/>
      <c r="M25" s="127"/>
      <c r="N25" s="127"/>
      <c r="O25" s="126">
        <f t="shared" si="0"/>
        <v>0</v>
      </c>
      <c r="P25" s="127">
        <f t="shared" si="0"/>
        <v>0</v>
      </c>
    </row>
    <row r="26" spans="1:16" ht="18.600000000000001" customHeight="1" thickBot="1">
      <c r="A26" s="116">
        <v>24</v>
      </c>
      <c r="B26" s="145" t="s">
        <v>141</v>
      </c>
      <c r="C26" s="137"/>
      <c r="D26" s="136"/>
      <c r="E26" s="138"/>
      <c r="F26" s="139"/>
      <c r="G26" s="140"/>
      <c r="H26" s="141"/>
      <c r="I26" s="142"/>
      <c r="J26" s="142"/>
      <c r="K26" s="143"/>
      <c r="L26" s="142"/>
      <c r="M26" s="142"/>
      <c r="N26" s="142"/>
      <c r="O26" s="144">
        <f>SUM(C26,E26)</f>
        <v>0</v>
      </c>
      <c r="P26" s="142">
        <f>SUM(D26,F26)</f>
        <v>0</v>
      </c>
    </row>
    <row r="27" spans="1:16" ht="15.75" thickTop="1">
      <c r="A27" s="146" t="s">
        <v>130</v>
      </c>
      <c r="B27" s="146">
        <f>SUM(P3:P18)</f>
        <v>3278</v>
      </c>
      <c r="C27" t="s">
        <v>144</v>
      </c>
    </row>
    <row r="28" spans="1:16">
      <c r="A28" s="146" t="s">
        <v>131</v>
      </c>
      <c r="B28" s="147">
        <f>SUM(O3:O26)</f>
        <v>306049.21999999986</v>
      </c>
      <c r="C28" t="s">
        <v>143</v>
      </c>
    </row>
    <row r="29" spans="1:16">
      <c r="D29" t="s">
        <v>34</v>
      </c>
      <c r="K29" s="171"/>
      <c r="O29" s="10"/>
    </row>
    <row r="30" spans="1:16">
      <c r="E30" s="10"/>
    </row>
  </sheetData>
  <protectedRanges>
    <protectedRange sqref="C3:N19 C23:N26" name="lockcell_1"/>
    <protectedRange sqref="C20:N20" name="lockcell_2"/>
    <protectedRange sqref="C21:N21" name="lockcell"/>
    <protectedRange sqref="C22:N22" name="lockcell_4"/>
  </protectedRanges>
  <mergeCells count="12">
    <mergeCell ref="P1:P2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N1"/>
    <mergeCell ref="O1: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4" zoomScale="90" zoomScaleNormal="90" workbookViewId="0">
      <selection activeCell="F31" sqref="F31"/>
    </sheetView>
  </sheetViews>
  <sheetFormatPr defaultRowHeight="15"/>
  <cols>
    <col min="1" max="1" width="14.88671875" customWidth="1"/>
    <col min="2" max="2" width="13.44140625" customWidth="1"/>
    <col min="3" max="3" width="8.88671875" bestFit="1" customWidth="1"/>
    <col min="5" max="5" width="11.21875" customWidth="1"/>
    <col min="7" max="7" width="11.77734375" customWidth="1"/>
    <col min="11" max="11" width="12.88671875" customWidth="1"/>
  </cols>
  <sheetData>
    <row r="1" spans="1:16">
      <c r="A1" s="238" t="s">
        <v>106</v>
      </c>
      <c r="B1" s="238" t="s">
        <v>107</v>
      </c>
      <c r="C1" s="238" t="s">
        <v>108</v>
      </c>
      <c r="D1" s="238" t="s">
        <v>109</v>
      </c>
      <c r="E1" s="238" t="s">
        <v>110</v>
      </c>
      <c r="F1" s="238" t="s">
        <v>109</v>
      </c>
      <c r="G1" s="240" t="s">
        <v>111</v>
      </c>
      <c r="H1" s="240"/>
      <c r="I1" s="240" t="s">
        <v>22</v>
      </c>
      <c r="J1" s="240"/>
      <c r="K1" s="240" t="s">
        <v>24</v>
      </c>
      <c r="L1" s="240"/>
      <c r="M1" s="240" t="s">
        <v>112</v>
      </c>
      <c r="N1" s="240"/>
      <c r="O1" s="238" t="s">
        <v>113</v>
      </c>
      <c r="P1" s="238" t="s">
        <v>109</v>
      </c>
    </row>
    <row r="2" spans="1:16" ht="15.75" thickBot="1">
      <c r="A2" s="239"/>
      <c r="B2" s="239"/>
      <c r="C2" s="239"/>
      <c r="D2" s="239"/>
      <c r="E2" s="239"/>
      <c r="F2" s="239"/>
      <c r="G2" s="115" t="s">
        <v>113</v>
      </c>
      <c r="H2" s="115" t="s">
        <v>109</v>
      </c>
      <c r="I2" s="115" t="s">
        <v>113</v>
      </c>
      <c r="J2" s="115" t="s">
        <v>109</v>
      </c>
      <c r="K2" s="115" t="s">
        <v>113</v>
      </c>
      <c r="L2" s="115" t="s">
        <v>109</v>
      </c>
      <c r="M2" s="115" t="s">
        <v>113</v>
      </c>
      <c r="N2" s="115" t="s">
        <v>109</v>
      </c>
      <c r="O2" s="239"/>
      <c r="P2" s="239"/>
    </row>
    <row r="3" spans="1:16">
      <c r="A3" s="116">
        <v>1</v>
      </c>
      <c r="B3" s="117" t="s">
        <v>114</v>
      </c>
      <c r="C3" s="118">
        <v>4866.2600000000029</v>
      </c>
      <c r="D3" s="117">
        <v>79</v>
      </c>
      <c r="E3" s="119">
        <v>0</v>
      </c>
      <c r="F3" s="120">
        <v>0</v>
      </c>
      <c r="G3" s="121">
        <v>3586.2600000000029</v>
      </c>
      <c r="H3" s="122">
        <v>61</v>
      </c>
      <c r="I3" s="123">
        <v>0</v>
      </c>
      <c r="J3" s="123">
        <v>0</v>
      </c>
      <c r="K3" s="124">
        <v>300</v>
      </c>
      <c r="L3" s="123">
        <v>3</v>
      </c>
      <c r="M3" s="123">
        <v>980</v>
      </c>
      <c r="N3" s="125">
        <v>14</v>
      </c>
      <c r="O3" s="126">
        <f>SUM(C3,E3)</f>
        <v>4866.2600000000029</v>
      </c>
      <c r="P3" s="127">
        <f>SUM(D3,F3)</f>
        <v>79</v>
      </c>
    </row>
    <row r="4" spans="1:16">
      <c r="A4" s="127">
        <v>2</v>
      </c>
      <c r="B4" s="128" t="s">
        <v>115</v>
      </c>
      <c r="C4" s="129">
        <v>3461.7100000000014</v>
      </c>
      <c r="D4" s="128">
        <v>88</v>
      </c>
      <c r="E4" s="130">
        <v>0</v>
      </c>
      <c r="F4" s="131">
        <v>0</v>
      </c>
      <c r="G4" s="132">
        <v>2221.7100000000009</v>
      </c>
      <c r="H4" s="133">
        <v>51</v>
      </c>
      <c r="I4" s="127">
        <v>0</v>
      </c>
      <c r="J4" s="127">
        <v>0</v>
      </c>
      <c r="K4" s="134">
        <v>1170</v>
      </c>
      <c r="L4" s="127">
        <v>7</v>
      </c>
      <c r="M4" s="127">
        <v>70</v>
      </c>
      <c r="N4" s="127">
        <v>1</v>
      </c>
      <c r="O4" s="126">
        <f t="shared" ref="O4:P25" si="0">SUM(C4,E4)</f>
        <v>3461.7100000000014</v>
      </c>
      <c r="P4" s="127">
        <f t="shared" si="0"/>
        <v>88</v>
      </c>
    </row>
    <row r="5" spans="1:16">
      <c r="A5" s="127">
        <v>3</v>
      </c>
      <c r="B5" s="128" t="s">
        <v>116</v>
      </c>
      <c r="C5" s="129">
        <v>2025.6200000000006</v>
      </c>
      <c r="D5" s="128">
        <v>73</v>
      </c>
      <c r="E5" s="130">
        <v>0</v>
      </c>
      <c r="F5" s="131">
        <v>0</v>
      </c>
      <c r="G5" s="132">
        <v>1885.6200000000006</v>
      </c>
      <c r="H5" s="133">
        <v>46</v>
      </c>
      <c r="I5" s="127">
        <v>0</v>
      </c>
      <c r="J5" s="127">
        <v>0</v>
      </c>
      <c r="K5" s="134">
        <v>0</v>
      </c>
      <c r="L5" s="127">
        <v>0</v>
      </c>
      <c r="M5" s="127">
        <v>140</v>
      </c>
      <c r="N5" s="127">
        <v>2</v>
      </c>
      <c r="O5" s="126">
        <f t="shared" si="0"/>
        <v>2025.6200000000006</v>
      </c>
      <c r="P5" s="127">
        <f t="shared" si="0"/>
        <v>73</v>
      </c>
    </row>
    <row r="6" spans="1:16">
      <c r="A6" s="127">
        <v>4</v>
      </c>
      <c r="B6" s="128" t="s">
        <v>117</v>
      </c>
      <c r="C6" s="129">
        <v>2463.8400000000011</v>
      </c>
      <c r="D6" s="128">
        <v>64</v>
      </c>
      <c r="E6" s="130">
        <v>0</v>
      </c>
      <c r="F6" s="131">
        <v>0</v>
      </c>
      <c r="G6" s="132">
        <v>2268.8400000000011</v>
      </c>
      <c r="H6" s="133">
        <v>44</v>
      </c>
      <c r="I6" s="127">
        <v>0</v>
      </c>
      <c r="J6" s="127">
        <v>0</v>
      </c>
      <c r="K6" s="134">
        <v>195</v>
      </c>
      <c r="L6" s="127">
        <v>1</v>
      </c>
      <c r="M6" s="127">
        <v>0</v>
      </c>
      <c r="N6" s="127">
        <v>0</v>
      </c>
      <c r="O6" s="126">
        <f t="shared" si="0"/>
        <v>2463.8400000000011</v>
      </c>
      <c r="P6" s="127">
        <f t="shared" si="0"/>
        <v>64</v>
      </c>
    </row>
    <row r="7" spans="1:16">
      <c r="A7" s="127">
        <v>5</v>
      </c>
      <c r="B7" s="128" t="s">
        <v>118</v>
      </c>
      <c r="C7" s="129">
        <v>4936.1800000000039</v>
      </c>
      <c r="D7" s="128">
        <v>125</v>
      </c>
      <c r="E7" s="130">
        <v>0</v>
      </c>
      <c r="F7" s="131">
        <v>0</v>
      </c>
      <c r="G7" s="132">
        <v>4656.1800000000039</v>
      </c>
      <c r="H7" s="133">
        <v>93</v>
      </c>
      <c r="I7" s="127">
        <v>0</v>
      </c>
      <c r="J7" s="127">
        <v>0</v>
      </c>
      <c r="K7" s="134">
        <v>0</v>
      </c>
      <c r="L7" s="127">
        <v>0</v>
      </c>
      <c r="M7" s="127">
        <v>280</v>
      </c>
      <c r="N7" s="127">
        <v>4</v>
      </c>
      <c r="O7" s="126">
        <f>SUM(C7,E7)</f>
        <v>4936.1800000000039</v>
      </c>
      <c r="P7" s="127">
        <f t="shared" si="0"/>
        <v>125</v>
      </c>
    </row>
    <row r="8" spans="1:16">
      <c r="A8" s="127">
        <v>6</v>
      </c>
      <c r="B8" s="128" t="s">
        <v>119</v>
      </c>
      <c r="C8" s="129">
        <v>3554.6800000000048</v>
      </c>
      <c r="D8" s="128">
        <v>108</v>
      </c>
      <c r="E8" s="130">
        <v>0</v>
      </c>
      <c r="F8" s="131">
        <v>0</v>
      </c>
      <c r="G8" s="132">
        <v>3484.6800000000044</v>
      </c>
      <c r="H8" s="133">
        <v>78</v>
      </c>
      <c r="I8" s="127">
        <v>0</v>
      </c>
      <c r="J8" s="127">
        <v>0</v>
      </c>
      <c r="K8" s="134">
        <v>0</v>
      </c>
      <c r="L8" s="127">
        <v>0</v>
      </c>
      <c r="M8" s="127">
        <v>70</v>
      </c>
      <c r="N8" s="127">
        <v>1</v>
      </c>
      <c r="O8" s="126">
        <f t="shared" si="0"/>
        <v>3554.6800000000048</v>
      </c>
      <c r="P8" s="127">
        <f t="shared" si="0"/>
        <v>108</v>
      </c>
    </row>
    <row r="9" spans="1:16">
      <c r="A9" s="127">
        <v>7</v>
      </c>
      <c r="B9" s="135" t="s">
        <v>120</v>
      </c>
      <c r="C9" s="129">
        <v>3236.3200000000029</v>
      </c>
      <c r="D9" s="128">
        <v>87</v>
      </c>
      <c r="E9" s="130">
        <v>0</v>
      </c>
      <c r="F9" s="131">
        <v>0</v>
      </c>
      <c r="G9" s="132">
        <v>3016.3200000000024</v>
      </c>
      <c r="H9" s="133">
        <v>78</v>
      </c>
      <c r="I9" s="127">
        <v>0</v>
      </c>
      <c r="J9" s="127">
        <v>0</v>
      </c>
      <c r="K9" s="134">
        <v>80</v>
      </c>
      <c r="L9" s="127">
        <v>1</v>
      </c>
      <c r="M9" s="127">
        <v>140</v>
      </c>
      <c r="N9" s="127">
        <v>2</v>
      </c>
      <c r="O9" s="126">
        <f t="shared" si="0"/>
        <v>3236.3200000000029</v>
      </c>
      <c r="P9" s="127">
        <f t="shared" si="0"/>
        <v>87</v>
      </c>
    </row>
    <row r="10" spans="1:16">
      <c r="A10" s="127">
        <v>8</v>
      </c>
      <c r="B10" s="128" t="s">
        <v>121</v>
      </c>
      <c r="C10" s="129">
        <v>4567.4100000000062</v>
      </c>
      <c r="D10" s="128">
        <v>115</v>
      </c>
      <c r="E10" s="130">
        <v>0</v>
      </c>
      <c r="F10" s="131">
        <v>0</v>
      </c>
      <c r="G10" s="132">
        <v>4147.4100000000062</v>
      </c>
      <c r="H10" s="133">
        <v>104</v>
      </c>
      <c r="I10" s="127">
        <v>0</v>
      </c>
      <c r="J10" s="127">
        <v>0</v>
      </c>
      <c r="K10" s="134">
        <v>280</v>
      </c>
      <c r="L10" s="127">
        <v>2</v>
      </c>
      <c r="M10" s="127">
        <v>140</v>
      </c>
      <c r="N10" s="127">
        <v>2</v>
      </c>
      <c r="O10" s="126">
        <f t="shared" si="0"/>
        <v>4567.4100000000062</v>
      </c>
      <c r="P10" s="127">
        <f t="shared" si="0"/>
        <v>115</v>
      </c>
    </row>
    <row r="11" spans="1:16">
      <c r="A11" s="127">
        <v>9</v>
      </c>
      <c r="B11" s="128" t="s">
        <v>122</v>
      </c>
      <c r="C11" s="129">
        <v>3905.9400000000051</v>
      </c>
      <c r="D11" s="128">
        <v>98</v>
      </c>
      <c r="E11" s="130">
        <v>-12450</v>
      </c>
      <c r="F11" s="131">
        <v>91</v>
      </c>
      <c r="G11" s="132">
        <v>3775.9400000000051</v>
      </c>
      <c r="H11" s="133">
        <v>91</v>
      </c>
      <c r="I11" s="127">
        <v>0</v>
      </c>
      <c r="J11" s="127">
        <v>0</v>
      </c>
      <c r="K11" s="134">
        <v>60</v>
      </c>
      <c r="L11" s="127">
        <v>1</v>
      </c>
      <c r="M11" s="127">
        <v>70</v>
      </c>
      <c r="N11" s="127">
        <v>1</v>
      </c>
      <c r="O11" s="126">
        <f t="shared" si="0"/>
        <v>-8544.059999999994</v>
      </c>
      <c r="P11" s="127">
        <f t="shared" si="0"/>
        <v>189</v>
      </c>
    </row>
    <row r="12" spans="1:16">
      <c r="A12" s="127">
        <v>10</v>
      </c>
      <c r="B12" s="128" t="s">
        <v>123</v>
      </c>
      <c r="C12" s="129">
        <v>4395.4400000000051</v>
      </c>
      <c r="D12" s="128">
        <v>97</v>
      </c>
      <c r="E12" s="130">
        <v>0</v>
      </c>
      <c r="F12" s="131">
        <v>0</v>
      </c>
      <c r="G12" s="132">
        <v>3695.4400000000055</v>
      </c>
      <c r="H12" s="133">
        <v>92</v>
      </c>
      <c r="I12" s="127">
        <v>0</v>
      </c>
      <c r="J12" s="127">
        <v>0</v>
      </c>
      <c r="K12" s="134">
        <v>560</v>
      </c>
      <c r="L12" s="127">
        <v>5</v>
      </c>
      <c r="M12" s="127">
        <v>140</v>
      </c>
      <c r="N12" s="127">
        <v>2</v>
      </c>
      <c r="O12" s="126">
        <f t="shared" si="0"/>
        <v>4395.4400000000051</v>
      </c>
      <c r="P12" s="127">
        <f t="shared" si="0"/>
        <v>97</v>
      </c>
    </row>
    <row r="13" spans="1:16">
      <c r="A13" s="127">
        <v>11</v>
      </c>
      <c r="B13" s="128" t="s">
        <v>124</v>
      </c>
      <c r="C13" s="129">
        <v>5637.0800000000027</v>
      </c>
      <c r="D13" s="128">
        <v>84</v>
      </c>
      <c r="E13" s="130">
        <v>0</v>
      </c>
      <c r="F13" s="131">
        <v>0</v>
      </c>
      <c r="G13" s="132">
        <v>5517.0800000000036</v>
      </c>
      <c r="H13" s="133">
        <v>84</v>
      </c>
      <c r="I13" s="127">
        <v>0</v>
      </c>
      <c r="J13" s="127">
        <v>0</v>
      </c>
      <c r="K13" s="134">
        <v>120</v>
      </c>
      <c r="L13" s="127">
        <v>1</v>
      </c>
      <c r="M13" s="127">
        <v>0</v>
      </c>
      <c r="N13" s="127">
        <v>0</v>
      </c>
      <c r="O13" s="126">
        <f t="shared" si="0"/>
        <v>5637.0800000000027</v>
      </c>
      <c r="P13" s="127">
        <f t="shared" si="0"/>
        <v>84</v>
      </c>
    </row>
    <row r="14" spans="1:16">
      <c r="A14" s="127">
        <v>12</v>
      </c>
      <c r="B14" s="128" t="s">
        <v>125</v>
      </c>
      <c r="C14" s="129">
        <v>120</v>
      </c>
      <c r="D14" s="128">
        <v>87</v>
      </c>
      <c r="E14" s="130">
        <v>0</v>
      </c>
      <c r="F14" s="131">
        <v>0</v>
      </c>
      <c r="G14" s="132">
        <v>0</v>
      </c>
      <c r="H14" s="133">
        <v>0</v>
      </c>
      <c r="I14" s="127">
        <v>0</v>
      </c>
      <c r="J14" s="127">
        <v>0</v>
      </c>
      <c r="K14" s="134">
        <v>120</v>
      </c>
      <c r="L14" s="127">
        <v>1</v>
      </c>
      <c r="M14" s="127">
        <v>0</v>
      </c>
      <c r="N14" s="127">
        <v>0</v>
      </c>
      <c r="O14" s="126">
        <f t="shared" si="0"/>
        <v>120</v>
      </c>
      <c r="P14" s="127">
        <f t="shared" si="0"/>
        <v>87</v>
      </c>
    </row>
    <row r="15" spans="1:16">
      <c r="A15" s="127">
        <v>13</v>
      </c>
      <c r="B15" s="128" t="s">
        <v>126</v>
      </c>
      <c r="C15" s="129">
        <v>0</v>
      </c>
      <c r="D15" s="128">
        <v>32</v>
      </c>
      <c r="E15" s="130">
        <v>0</v>
      </c>
      <c r="F15" s="131">
        <v>0</v>
      </c>
      <c r="G15" s="132">
        <v>0</v>
      </c>
      <c r="H15" s="133">
        <v>0</v>
      </c>
      <c r="I15" s="127">
        <v>0</v>
      </c>
      <c r="J15" s="127">
        <v>0</v>
      </c>
      <c r="K15" s="134">
        <v>0</v>
      </c>
      <c r="L15" s="127">
        <v>0</v>
      </c>
      <c r="M15" s="127">
        <v>0</v>
      </c>
      <c r="N15" s="127">
        <v>0</v>
      </c>
      <c r="O15" s="126">
        <f t="shared" si="0"/>
        <v>0</v>
      </c>
      <c r="P15" s="127">
        <f t="shared" si="0"/>
        <v>32</v>
      </c>
    </row>
    <row r="16" spans="1:16">
      <c r="A16" s="127">
        <v>14</v>
      </c>
      <c r="B16" s="128" t="s">
        <v>127</v>
      </c>
      <c r="C16" s="129">
        <v>120</v>
      </c>
      <c r="D16" s="128">
        <v>57</v>
      </c>
      <c r="E16" s="130">
        <v>0</v>
      </c>
      <c r="F16" s="131">
        <v>0</v>
      </c>
      <c r="G16" s="132">
        <v>0</v>
      </c>
      <c r="H16" s="133">
        <v>0</v>
      </c>
      <c r="I16" s="127">
        <v>0</v>
      </c>
      <c r="J16" s="127">
        <v>0</v>
      </c>
      <c r="K16" s="134">
        <v>120</v>
      </c>
      <c r="L16" s="127">
        <v>1</v>
      </c>
      <c r="M16" s="127">
        <v>0</v>
      </c>
      <c r="N16" s="127">
        <v>0</v>
      </c>
      <c r="O16" s="126">
        <f t="shared" si="0"/>
        <v>120</v>
      </c>
      <c r="P16" s="127">
        <f t="shared" si="0"/>
        <v>57</v>
      </c>
    </row>
    <row r="17" spans="1:16">
      <c r="A17" s="127">
        <v>15</v>
      </c>
      <c r="B17" s="128" t="s">
        <v>128</v>
      </c>
      <c r="C17" s="129">
        <v>0</v>
      </c>
      <c r="D17" s="128">
        <v>36</v>
      </c>
      <c r="E17" s="130">
        <v>0</v>
      </c>
      <c r="F17" s="131">
        <v>0</v>
      </c>
      <c r="G17" s="132">
        <v>0</v>
      </c>
      <c r="H17" s="133">
        <v>0</v>
      </c>
      <c r="I17" s="127">
        <v>0</v>
      </c>
      <c r="J17" s="127">
        <v>0</v>
      </c>
      <c r="K17" s="134">
        <v>0</v>
      </c>
      <c r="L17" s="127">
        <v>0</v>
      </c>
      <c r="M17" s="127">
        <v>0</v>
      </c>
      <c r="N17" s="127">
        <v>0</v>
      </c>
      <c r="O17" s="126">
        <f t="shared" si="0"/>
        <v>0</v>
      </c>
      <c r="P17" s="127">
        <f t="shared" si="0"/>
        <v>36</v>
      </c>
    </row>
    <row r="18" spans="1:16">
      <c r="A18" s="127">
        <v>16</v>
      </c>
      <c r="B18" s="128" t="s">
        <v>129</v>
      </c>
      <c r="C18" s="129">
        <v>5590.5</v>
      </c>
      <c r="D18" s="128">
        <v>56</v>
      </c>
      <c r="E18" s="130">
        <v>15093</v>
      </c>
      <c r="F18" s="131">
        <v>115</v>
      </c>
      <c r="G18" s="132">
        <v>0</v>
      </c>
      <c r="H18" s="133">
        <v>0</v>
      </c>
      <c r="I18" s="127">
        <v>0</v>
      </c>
      <c r="J18" s="127">
        <v>0</v>
      </c>
      <c r="K18" s="134">
        <v>0</v>
      </c>
      <c r="L18" s="127">
        <v>90</v>
      </c>
      <c r="M18" s="127">
        <v>0</v>
      </c>
      <c r="N18" s="127">
        <v>0</v>
      </c>
      <c r="O18" s="126">
        <f t="shared" si="0"/>
        <v>20683.5</v>
      </c>
      <c r="P18" s="127">
        <f t="shared" si="0"/>
        <v>171</v>
      </c>
    </row>
    <row r="19" spans="1:16">
      <c r="A19" s="127">
        <v>17</v>
      </c>
      <c r="B19" s="128" t="s">
        <v>134</v>
      </c>
      <c r="C19" s="129">
        <v>11117</v>
      </c>
      <c r="D19" s="128">
        <v>87</v>
      </c>
      <c r="E19" s="130">
        <v>0</v>
      </c>
      <c r="F19" s="131">
        <v>0</v>
      </c>
      <c r="G19" s="132" t="s">
        <v>147</v>
      </c>
      <c r="H19" s="133" t="s">
        <v>147</v>
      </c>
      <c r="I19" s="127">
        <v>0</v>
      </c>
      <c r="J19" s="127">
        <v>0</v>
      </c>
      <c r="K19" s="134">
        <v>120</v>
      </c>
      <c r="L19" s="127">
        <v>1</v>
      </c>
      <c r="M19" s="127">
        <v>0</v>
      </c>
      <c r="N19" s="127">
        <v>0</v>
      </c>
      <c r="O19" s="126">
        <f t="shared" si="0"/>
        <v>11117</v>
      </c>
      <c r="P19" s="127">
        <f t="shared" si="0"/>
        <v>87</v>
      </c>
    </row>
    <row r="20" spans="1:16">
      <c r="A20" s="127">
        <v>18</v>
      </c>
      <c r="B20" s="128" t="s">
        <v>135</v>
      </c>
      <c r="C20" s="129">
        <v>11003.5</v>
      </c>
      <c r="D20" s="128">
        <v>99</v>
      </c>
      <c r="E20" s="130">
        <v>0</v>
      </c>
      <c r="F20" s="131">
        <v>0</v>
      </c>
      <c r="G20" s="132">
        <v>0</v>
      </c>
      <c r="H20" s="133">
        <v>0</v>
      </c>
      <c r="I20" s="127">
        <v>0</v>
      </c>
      <c r="J20" s="127">
        <v>0</v>
      </c>
      <c r="K20" s="134">
        <v>120</v>
      </c>
      <c r="L20" s="127">
        <v>1</v>
      </c>
      <c r="M20" s="127">
        <v>0</v>
      </c>
      <c r="N20" s="127">
        <v>0</v>
      </c>
      <c r="O20" s="126">
        <f t="shared" si="0"/>
        <v>11003.5</v>
      </c>
      <c r="P20" s="127">
        <f t="shared" si="0"/>
        <v>99</v>
      </c>
    </row>
    <row r="21" spans="1:16">
      <c r="A21" s="127">
        <v>19</v>
      </c>
      <c r="B21" s="128" t="s">
        <v>136</v>
      </c>
      <c r="C21" s="129">
        <v>10087.5</v>
      </c>
      <c r="D21" s="128">
        <v>121</v>
      </c>
      <c r="E21" s="130">
        <v>0</v>
      </c>
      <c r="F21" s="131">
        <v>0</v>
      </c>
      <c r="G21" s="132">
        <v>0</v>
      </c>
      <c r="H21" s="133">
        <v>0</v>
      </c>
      <c r="I21" s="127">
        <v>0</v>
      </c>
      <c r="J21" s="127">
        <v>0</v>
      </c>
      <c r="K21" s="134">
        <v>4840</v>
      </c>
      <c r="L21" s="127">
        <v>60</v>
      </c>
      <c r="M21" s="127">
        <v>0</v>
      </c>
      <c r="N21" s="127">
        <v>0</v>
      </c>
      <c r="O21" s="126">
        <f t="shared" si="0"/>
        <v>10087.5</v>
      </c>
      <c r="P21" s="127">
        <f t="shared" si="0"/>
        <v>121</v>
      </c>
    </row>
    <row r="22" spans="1:16">
      <c r="A22" s="127">
        <v>20</v>
      </c>
      <c r="B22" s="128" t="s">
        <v>137</v>
      </c>
      <c r="C22" s="129">
        <v>13692.5</v>
      </c>
      <c r="D22" s="128">
        <v>151</v>
      </c>
      <c r="E22" s="130">
        <v>-2773</v>
      </c>
      <c r="F22" s="131">
        <v>140</v>
      </c>
      <c r="G22" s="132">
        <v>0</v>
      </c>
      <c r="H22" s="133">
        <v>0</v>
      </c>
      <c r="I22" s="127">
        <v>0</v>
      </c>
      <c r="J22" s="127">
        <v>0</v>
      </c>
      <c r="K22" s="134">
        <v>4160</v>
      </c>
      <c r="L22" s="127">
        <v>52</v>
      </c>
      <c r="M22" s="127">
        <v>0</v>
      </c>
      <c r="N22" s="127">
        <v>0</v>
      </c>
      <c r="O22" s="126">
        <f t="shared" si="0"/>
        <v>10919.5</v>
      </c>
      <c r="P22" s="127">
        <f t="shared" si="0"/>
        <v>291</v>
      </c>
    </row>
    <row r="23" spans="1:16">
      <c r="A23" s="127">
        <v>21</v>
      </c>
      <c r="B23" s="128" t="s">
        <v>138</v>
      </c>
      <c r="C23" s="129"/>
      <c r="D23" s="128"/>
      <c r="E23" s="130"/>
      <c r="F23" s="131"/>
      <c r="G23" s="132"/>
      <c r="H23" s="133"/>
      <c r="I23" s="127"/>
      <c r="J23" s="127"/>
      <c r="K23" s="134"/>
      <c r="L23" s="127"/>
      <c r="M23" s="127"/>
      <c r="N23" s="127"/>
      <c r="O23" s="126">
        <f t="shared" si="0"/>
        <v>0</v>
      </c>
      <c r="P23" s="127">
        <f t="shared" si="0"/>
        <v>0</v>
      </c>
    </row>
    <row r="24" spans="1:16">
      <c r="A24" s="127">
        <v>22</v>
      </c>
      <c r="B24" s="128" t="s">
        <v>139</v>
      </c>
      <c r="C24" s="129"/>
      <c r="D24" s="128"/>
      <c r="E24" s="130"/>
      <c r="F24" s="131"/>
      <c r="G24" s="132"/>
      <c r="H24" s="133"/>
      <c r="I24" s="127"/>
      <c r="J24" s="127"/>
      <c r="K24" s="134"/>
      <c r="L24" s="127"/>
      <c r="M24" s="127"/>
      <c r="N24" s="127"/>
      <c r="O24" s="126">
        <f t="shared" si="0"/>
        <v>0</v>
      </c>
      <c r="P24" s="127">
        <f t="shared" si="0"/>
        <v>0</v>
      </c>
    </row>
    <row r="25" spans="1:16">
      <c r="A25" s="127">
        <v>23</v>
      </c>
      <c r="B25" s="128" t="s">
        <v>140</v>
      </c>
      <c r="C25" s="129"/>
      <c r="D25" s="128"/>
      <c r="E25" s="130"/>
      <c r="F25" s="131"/>
      <c r="G25" s="132"/>
      <c r="H25" s="133"/>
      <c r="I25" s="127"/>
      <c r="J25" s="127"/>
      <c r="K25" s="134"/>
      <c r="L25" s="127"/>
      <c r="M25" s="127"/>
      <c r="N25" s="127"/>
      <c r="O25" s="126">
        <f t="shared" si="0"/>
        <v>0</v>
      </c>
      <c r="P25" s="127">
        <f t="shared" si="0"/>
        <v>0</v>
      </c>
    </row>
    <row r="26" spans="1:16" ht="15.75" thickBot="1">
      <c r="A26" s="116">
        <v>24</v>
      </c>
      <c r="B26" s="145" t="s">
        <v>141</v>
      </c>
      <c r="C26" s="137"/>
      <c r="D26" s="136"/>
      <c r="E26" s="138"/>
      <c r="F26" s="139"/>
      <c r="G26" s="140"/>
      <c r="H26" s="141"/>
      <c r="I26" s="142"/>
      <c r="J26" s="142"/>
      <c r="K26" s="143"/>
      <c r="L26" s="142"/>
      <c r="M26" s="142"/>
      <c r="N26" s="142"/>
      <c r="O26" s="144">
        <f>SUM(C26,E26)</f>
        <v>0</v>
      </c>
      <c r="P26" s="142">
        <f>SUM(D26,F26)</f>
        <v>0</v>
      </c>
    </row>
    <row r="27" spans="1:16" ht="15.75" thickTop="1">
      <c r="A27" s="148" t="s">
        <v>130</v>
      </c>
      <c r="B27" s="148">
        <f>SUM(P3:P26)</f>
        <v>2090</v>
      </c>
      <c r="C27" t="s">
        <v>144</v>
      </c>
    </row>
    <row r="28" spans="1:16">
      <c r="A28" s="148" t="s">
        <v>131</v>
      </c>
      <c r="B28" s="149">
        <f>SUM(O3:O27)</f>
        <v>94651.48000000004</v>
      </c>
      <c r="C28" t="s">
        <v>143</v>
      </c>
      <c r="D28" t="s">
        <v>53</v>
      </c>
      <c r="G28" s="171"/>
      <c r="K28" s="171"/>
    </row>
    <row r="29" spans="1:16">
      <c r="K29" s="171"/>
    </row>
    <row r="30" spans="1:16">
      <c r="G30" s="171"/>
    </row>
  </sheetData>
  <protectedRanges>
    <protectedRange sqref="B3:N18 C19:N19 C23:N26" name="lockcell"/>
    <protectedRange sqref="B19:B26" name="lockcell_1"/>
    <protectedRange sqref="C20:N20" name="lockcell_2"/>
    <protectedRange sqref="C21:N21" name="lockcell_3"/>
    <protectedRange sqref="C22:N22" name="lockcell_4"/>
  </protectedRanges>
  <mergeCells count="12">
    <mergeCell ref="P1:P2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N1"/>
    <mergeCell ref="O1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B2" zoomScale="90" zoomScaleNormal="90" workbookViewId="0">
      <selection activeCell="J30" sqref="J30"/>
    </sheetView>
  </sheetViews>
  <sheetFormatPr defaultRowHeight="15"/>
  <cols>
    <col min="1" max="1" width="13.21875" customWidth="1"/>
    <col min="2" max="2" width="11.77734375" customWidth="1"/>
    <col min="3" max="3" width="11.88671875" customWidth="1"/>
    <col min="5" max="5" width="12.109375" customWidth="1"/>
    <col min="7" max="7" width="14" customWidth="1"/>
    <col min="11" max="11" width="14" customWidth="1"/>
  </cols>
  <sheetData>
    <row r="1" spans="1:16">
      <c r="A1" s="238" t="s">
        <v>106</v>
      </c>
      <c r="B1" s="238" t="s">
        <v>107</v>
      </c>
      <c r="C1" s="238" t="s">
        <v>108</v>
      </c>
      <c r="D1" s="238" t="s">
        <v>109</v>
      </c>
      <c r="E1" s="238" t="s">
        <v>110</v>
      </c>
      <c r="F1" s="238" t="s">
        <v>109</v>
      </c>
      <c r="G1" s="240" t="s">
        <v>111</v>
      </c>
      <c r="H1" s="240"/>
      <c r="I1" s="240" t="s">
        <v>22</v>
      </c>
      <c r="J1" s="240"/>
      <c r="K1" s="240" t="s">
        <v>24</v>
      </c>
      <c r="L1" s="240"/>
      <c r="M1" s="240" t="s">
        <v>112</v>
      </c>
      <c r="N1" s="240"/>
      <c r="O1" s="238" t="s">
        <v>113</v>
      </c>
      <c r="P1" s="238" t="s">
        <v>109</v>
      </c>
    </row>
    <row r="2" spans="1:16" ht="15.75" thickBot="1">
      <c r="A2" s="239"/>
      <c r="B2" s="239"/>
      <c r="C2" s="239"/>
      <c r="D2" s="239"/>
      <c r="E2" s="239"/>
      <c r="F2" s="239"/>
      <c r="G2" s="115" t="s">
        <v>113</v>
      </c>
      <c r="H2" s="115" t="s">
        <v>109</v>
      </c>
      <c r="I2" s="115" t="s">
        <v>113</v>
      </c>
      <c r="J2" s="115" t="s">
        <v>109</v>
      </c>
      <c r="K2" s="115" t="s">
        <v>113</v>
      </c>
      <c r="L2" s="115" t="s">
        <v>109</v>
      </c>
      <c r="M2" s="115" t="s">
        <v>113</v>
      </c>
      <c r="N2" s="115" t="s">
        <v>109</v>
      </c>
      <c r="O2" s="239"/>
      <c r="P2" s="239"/>
    </row>
    <row r="3" spans="1:16">
      <c r="A3" s="116">
        <v>1</v>
      </c>
      <c r="B3" s="117" t="s">
        <v>114</v>
      </c>
      <c r="C3" s="118">
        <v>37238.47999999996</v>
      </c>
      <c r="D3" s="117">
        <v>325</v>
      </c>
      <c r="E3" s="119">
        <v>-150</v>
      </c>
      <c r="F3" s="120">
        <v>1</v>
      </c>
      <c r="G3" s="121">
        <v>35783.479999999967</v>
      </c>
      <c r="H3" s="122">
        <v>319</v>
      </c>
      <c r="I3" s="123">
        <v>0</v>
      </c>
      <c r="J3" s="123">
        <v>0</v>
      </c>
      <c r="K3" s="124">
        <v>1455</v>
      </c>
      <c r="L3" s="123">
        <v>9</v>
      </c>
      <c r="M3" s="123">
        <v>0</v>
      </c>
      <c r="N3" s="125">
        <v>0</v>
      </c>
      <c r="O3" s="126">
        <f>SUM(C3,E3)</f>
        <v>37088.47999999996</v>
      </c>
      <c r="P3" s="127">
        <f>SUM(D3,F3)</f>
        <v>326</v>
      </c>
    </row>
    <row r="4" spans="1:16">
      <c r="A4" s="127">
        <v>2</v>
      </c>
      <c r="B4" s="128" t="s">
        <v>115</v>
      </c>
      <c r="C4" s="129">
        <v>16193.890000000025</v>
      </c>
      <c r="D4" s="128">
        <v>112</v>
      </c>
      <c r="E4" s="130">
        <v>0</v>
      </c>
      <c r="F4" s="131">
        <v>0</v>
      </c>
      <c r="G4" s="132">
        <v>14388.890000000023</v>
      </c>
      <c r="H4" s="133">
        <v>103</v>
      </c>
      <c r="I4" s="127">
        <v>0</v>
      </c>
      <c r="J4" s="127">
        <v>0</v>
      </c>
      <c r="K4" s="134">
        <v>1665</v>
      </c>
      <c r="L4" s="127">
        <v>9</v>
      </c>
      <c r="M4" s="127">
        <v>140</v>
      </c>
      <c r="N4" s="127">
        <v>2</v>
      </c>
      <c r="O4" s="126">
        <f t="shared" ref="O4:P19" si="0">SUM(C4,E4)</f>
        <v>16193.890000000025</v>
      </c>
      <c r="P4" s="127">
        <f t="shared" si="0"/>
        <v>112</v>
      </c>
    </row>
    <row r="5" spans="1:16">
      <c r="A5" s="127">
        <v>3</v>
      </c>
      <c r="B5" s="128" t="s">
        <v>116</v>
      </c>
      <c r="C5" s="129">
        <v>9843.7000000000007</v>
      </c>
      <c r="D5" s="128">
        <v>88</v>
      </c>
      <c r="E5" s="130">
        <v>0</v>
      </c>
      <c r="F5" s="131">
        <v>0</v>
      </c>
      <c r="G5" s="132">
        <v>8118.699999999998</v>
      </c>
      <c r="H5" s="133">
        <v>80</v>
      </c>
      <c r="I5" s="127">
        <v>0</v>
      </c>
      <c r="J5" s="127">
        <v>0</v>
      </c>
      <c r="K5" s="134">
        <v>1515</v>
      </c>
      <c r="L5" s="127">
        <v>7</v>
      </c>
      <c r="M5" s="127">
        <v>210</v>
      </c>
      <c r="N5" s="127">
        <v>3</v>
      </c>
      <c r="O5" s="126">
        <f t="shared" si="0"/>
        <v>9843.7000000000007</v>
      </c>
      <c r="P5" s="127">
        <f t="shared" si="0"/>
        <v>88</v>
      </c>
    </row>
    <row r="6" spans="1:16">
      <c r="A6" s="127">
        <v>4</v>
      </c>
      <c r="B6" s="128" t="s">
        <v>117</v>
      </c>
      <c r="C6" s="129">
        <v>10220.220000000003</v>
      </c>
      <c r="D6" s="128">
        <v>79</v>
      </c>
      <c r="E6" s="130">
        <v>0</v>
      </c>
      <c r="F6" s="131">
        <v>0</v>
      </c>
      <c r="G6" s="132">
        <v>8555.2199999999975</v>
      </c>
      <c r="H6" s="133">
        <v>73</v>
      </c>
      <c r="I6" s="127">
        <v>0</v>
      </c>
      <c r="J6" s="127">
        <v>0</v>
      </c>
      <c r="K6" s="134">
        <v>1665</v>
      </c>
      <c r="L6" s="127">
        <v>8</v>
      </c>
      <c r="M6" s="127">
        <v>0</v>
      </c>
      <c r="N6" s="127">
        <v>0</v>
      </c>
      <c r="O6" s="126">
        <f t="shared" si="0"/>
        <v>10220.220000000003</v>
      </c>
      <c r="P6" s="127">
        <f t="shared" si="0"/>
        <v>79</v>
      </c>
    </row>
    <row r="7" spans="1:16">
      <c r="A7" s="127">
        <v>5</v>
      </c>
      <c r="B7" s="128" t="s">
        <v>118</v>
      </c>
      <c r="C7" s="129">
        <v>12137.61000000001</v>
      </c>
      <c r="D7" s="128">
        <v>130</v>
      </c>
      <c r="E7" s="130">
        <v>0</v>
      </c>
      <c r="F7" s="131">
        <v>72</v>
      </c>
      <c r="G7" s="132">
        <v>9227.61</v>
      </c>
      <c r="H7" s="133">
        <v>101</v>
      </c>
      <c r="I7" s="127">
        <v>0</v>
      </c>
      <c r="J7" s="127">
        <v>0</v>
      </c>
      <c r="K7" s="134">
        <v>2910</v>
      </c>
      <c r="L7" s="127">
        <v>27</v>
      </c>
      <c r="M7" s="127">
        <v>0</v>
      </c>
      <c r="N7" s="127">
        <v>0</v>
      </c>
      <c r="O7" s="126">
        <f>SUM(C7,E7)</f>
        <v>12137.61000000001</v>
      </c>
      <c r="P7" s="127">
        <f t="shared" si="0"/>
        <v>202</v>
      </c>
    </row>
    <row r="8" spans="1:16">
      <c r="A8" s="127">
        <v>6</v>
      </c>
      <c r="B8" s="128" t="s">
        <v>119</v>
      </c>
      <c r="C8" s="129">
        <v>12146.770000000013</v>
      </c>
      <c r="D8" s="128">
        <v>134</v>
      </c>
      <c r="E8" s="130">
        <v>-400</v>
      </c>
      <c r="F8" s="131">
        <v>151</v>
      </c>
      <c r="G8" s="132">
        <v>10746.770000000008</v>
      </c>
      <c r="H8" s="133">
        <v>116</v>
      </c>
      <c r="I8" s="127">
        <v>0</v>
      </c>
      <c r="J8" s="127">
        <v>0</v>
      </c>
      <c r="K8" s="134">
        <v>910</v>
      </c>
      <c r="L8" s="127">
        <v>10</v>
      </c>
      <c r="M8" s="127">
        <v>490</v>
      </c>
      <c r="N8" s="127">
        <v>7</v>
      </c>
      <c r="O8" s="126">
        <f t="shared" si="0"/>
        <v>11746.770000000013</v>
      </c>
      <c r="P8" s="127">
        <f t="shared" si="0"/>
        <v>285</v>
      </c>
    </row>
    <row r="9" spans="1:16">
      <c r="A9" s="127">
        <v>7</v>
      </c>
      <c r="B9" s="135" t="s">
        <v>120</v>
      </c>
      <c r="C9" s="129">
        <v>14440.630000000006</v>
      </c>
      <c r="D9" s="128">
        <v>151</v>
      </c>
      <c r="E9" s="130">
        <v>0</v>
      </c>
      <c r="F9" s="131">
        <v>187</v>
      </c>
      <c r="G9" s="132">
        <v>10915.630000000005</v>
      </c>
      <c r="H9" s="133">
        <v>115</v>
      </c>
      <c r="I9" s="127">
        <v>0</v>
      </c>
      <c r="J9" s="127">
        <v>0</v>
      </c>
      <c r="K9" s="134">
        <v>3245</v>
      </c>
      <c r="L9" s="127">
        <v>32</v>
      </c>
      <c r="M9" s="127">
        <v>280</v>
      </c>
      <c r="N9" s="127">
        <v>4</v>
      </c>
      <c r="O9" s="126">
        <f t="shared" si="0"/>
        <v>14440.630000000006</v>
      </c>
      <c r="P9" s="127">
        <f t="shared" si="0"/>
        <v>338</v>
      </c>
    </row>
    <row r="10" spans="1:16">
      <c r="A10" s="127">
        <v>8</v>
      </c>
      <c r="B10" s="128" t="s">
        <v>121</v>
      </c>
      <c r="C10" s="129">
        <v>25642.540000000034</v>
      </c>
      <c r="D10" s="128">
        <v>206</v>
      </c>
      <c r="E10" s="130">
        <v>0</v>
      </c>
      <c r="F10" s="131">
        <v>12</v>
      </c>
      <c r="G10" s="132">
        <v>21082.54000000003</v>
      </c>
      <c r="H10" s="133">
        <v>170</v>
      </c>
      <c r="I10" s="127">
        <v>0</v>
      </c>
      <c r="J10" s="127">
        <v>0</v>
      </c>
      <c r="K10" s="134">
        <v>4490</v>
      </c>
      <c r="L10" s="127">
        <v>37</v>
      </c>
      <c r="M10" s="127">
        <v>70</v>
      </c>
      <c r="N10" s="127">
        <v>1</v>
      </c>
      <c r="O10" s="126">
        <f t="shared" si="0"/>
        <v>25642.540000000034</v>
      </c>
      <c r="P10" s="127">
        <f t="shared" si="0"/>
        <v>218</v>
      </c>
    </row>
    <row r="11" spans="1:16">
      <c r="A11" s="127">
        <v>9</v>
      </c>
      <c r="B11" s="128" t="s">
        <v>122</v>
      </c>
      <c r="C11" s="129">
        <v>16256.93000000002</v>
      </c>
      <c r="D11" s="128">
        <v>128</v>
      </c>
      <c r="E11" s="130">
        <v>0</v>
      </c>
      <c r="F11" s="131">
        <v>0</v>
      </c>
      <c r="G11" s="132">
        <v>14046.930000000018</v>
      </c>
      <c r="H11" s="133">
        <v>112</v>
      </c>
      <c r="I11" s="127">
        <v>0</v>
      </c>
      <c r="J11" s="127">
        <v>0</v>
      </c>
      <c r="K11" s="134">
        <v>2070</v>
      </c>
      <c r="L11" s="127">
        <v>18</v>
      </c>
      <c r="M11" s="127">
        <v>140</v>
      </c>
      <c r="N11" s="127">
        <v>2</v>
      </c>
      <c r="O11" s="126">
        <f t="shared" si="0"/>
        <v>16256.93000000002</v>
      </c>
      <c r="P11" s="127">
        <f t="shared" si="0"/>
        <v>128</v>
      </c>
    </row>
    <row r="12" spans="1:16">
      <c r="A12" s="127">
        <v>10</v>
      </c>
      <c r="B12" s="128" t="s">
        <v>123</v>
      </c>
      <c r="C12" s="129">
        <v>18329.060000000019</v>
      </c>
      <c r="D12" s="128">
        <v>157</v>
      </c>
      <c r="E12" s="130">
        <v>0</v>
      </c>
      <c r="F12" s="131">
        <v>0</v>
      </c>
      <c r="G12" s="132">
        <v>14894.060000000021</v>
      </c>
      <c r="H12" s="133">
        <v>136</v>
      </c>
      <c r="I12" s="127">
        <v>0</v>
      </c>
      <c r="J12" s="127">
        <v>0</v>
      </c>
      <c r="K12" s="134">
        <v>3155</v>
      </c>
      <c r="L12" s="127">
        <v>15</v>
      </c>
      <c r="M12" s="127">
        <v>280</v>
      </c>
      <c r="N12" s="127">
        <v>4</v>
      </c>
      <c r="O12" s="126">
        <f t="shared" si="0"/>
        <v>18329.060000000019</v>
      </c>
      <c r="P12" s="127">
        <f t="shared" si="0"/>
        <v>157</v>
      </c>
    </row>
    <row r="13" spans="1:16">
      <c r="A13" s="127">
        <v>11</v>
      </c>
      <c r="B13" s="128" t="s">
        <v>124</v>
      </c>
      <c r="C13" s="129">
        <v>15066.250000000015</v>
      </c>
      <c r="D13" s="128">
        <v>116</v>
      </c>
      <c r="E13" s="130">
        <v>0</v>
      </c>
      <c r="F13" s="131">
        <v>0</v>
      </c>
      <c r="G13" s="132">
        <v>13286.250000000013</v>
      </c>
      <c r="H13" s="133">
        <v>99</v>
      </c>
      <c r="I13" s="127">
        <v>0</v>
      </c>
      <c r="J13" s="127">
        <v>0</v>
      </c>
      <c r="K13" s="134">
        <v>1640</v>
      </c>
      <c r="L13" s="127">
        <v>9</v>
      </c>
      <c r="M13" s="127">
        <v>140</v>
      </c>
      <c r="N13" s="127">
        <v>2</v>
      </c>
      <c r="O13" s="126">
        <f t="shared" si="0"/>
        <v>15066.250000000015</v>
      </c>
      <c r="P13" s="127">
        <f t="shared" si="0"/>
        <v>116</v>
      </c>
    </row>
    <row r="14" spans="1:16">
      <c r="A14" s="127">
        <v>12</v>
      </c>
      <c r="B14" s="128" t="s">
        <v>125</v>
      </c>
      <c r="C14" s="129">
        <v>2175</v>
      </c>
      <c r="D14" s="128">
        <v>124</v>
      </c>
      <c r="E14" s="130">
        <v>28400</v>
      </c>
      <c r="F14" s="131">
        <v>204</v>
      </c>
      <c r="G14" s="132">
        <v>0</v>
      </c>
      <c r="H14" s="133">
        <v>0</v>
      </c>
      <c r="I14" s="127">
        <v>0</v>
      </c>
      <c r="J14" s="127">
        <v>0</v>
      </c>
      <c r="K14" s="134">
        <v>1685</v>
      </c>
      <c r="L14" s="127">
        <v>218</v>
      </c>
      <c r="M14" s="127">
        <v>490</v>
      </c>
      <c r="N14" s="127">
        <v>7</v>
      </c>
      <c r="O14" s="126">
        <f t="shared" si="0"/>
        <v>30575</v>
      </c>
      <c r="P14" s="127">
        <f t="shared" si="0"/>
        <v>328</v>
      </c>
    </row>
    <row r="15" spans="1:16">
      <c r="A15" s="127">
        <v>13</v>
      </c>
      <c r="B15" s="128" t="s">
        <v>126</v>
      </c>
      <c r="C15" s="129">
        <v>1915</v>
      </c>
      <c r="D15" s="128">
        <v>104</v>
      </c>
      <c r="E15" s="130">
        <v>0</v>
      </c>
      <c r="F15" s="131">
        <v>0</v>
      </c>
      <c r="G15" s="132">
        <v>0</v>
      </c>
      <c r="H15" s="133">
        <v>0</v>
      </c>
      <c r="I15" s="127">
        <v>0</v>
      </c>
      <c r="J15" s="127">
        <v>0</v>
      </c>
      <c r="K15" s="134">
        <v>1775</v>
      </c>
      <c r="L15" s="127">
        <v>9</v>
      </c>
      <c r="M15" s="127">
        <v>140</v>
      </c>
      <c r="N15" s="127">
        <v>2</v>
      </c>
      <c r="O15" s="126">
        <f t="shared" si="0"/>
        <v>1915</v>
      </c>
      <c r="P15" s="127">
        <f t="shared" si="0"/>
        <v>104</v>
      </c>
    </row>
    <row r="16" spans="1:16">
      <c r="A16" s="127">
        <v>14</v>
      </c>
      <c r="B16" s="128" t="s">
        <v>127</v>
      </c>
      <c r="C16" s="129">
        <v>2635</v>
      </c>
      <c r="D16" s="128">
        <v>113</v>
      </c>
      <c r="E16" s="130">
        <v>0</v>
      </c>
      <c r="F16" s="131">
        <v>0</v>
      </c>
      <c r="G16" s="132">
        <v>0</v>
      </c>
      <c r="H16" s="133">
        <v>0</v>
      </c>
      <c r="I16" s="127">
        <v>0</v>
      </c>
      <c r="J16" s="127">
        <v>0</v>
      </c>
      <c r="K16" s="134">
        <v>2075</v>
      </c>
      <c r="L16" s="127">
        <v>15</v>
      </c>
      <c r="M16" s="127">
        <v>560</v>
      </c>
      <c r="N16" s="127">
        <v>8</v>
      </c>
      <c r="O16" s="126">
        <f t="shared" si="0"/>
        <v>2635</v>
      </c>
      <c r="P16" s="127">
        <f t="shared" si="0"/>
        <v>113</v>
      </c>
    </row>
    <row r="17" spans="1:16">
      <c r="A17" s="127">
        <v>15</v>
      </c>
      <c r="B17" s="128" t="s">
        <v>128</v>
      </c>
      <c r="C17" s="129">
        <v>2435</v>
      </c>
      <c r="D17" s="128">
        <v>61</v>
      </c>
      <c r="E17" s="130">
        <v>0</v>
      </c>
      <c r="F17" s="131">
        <v>0</v>
      </c>
      <c r="G17" s="132">
        <v>0</v>
      </c>
      <c r="H17" s="133">
        <v>0</v>
      </c>
      <c r="I17" s="127">
        <v>0</v>
      </c>
      <c r="J17" s="127">
        <v>0</v>
      </c>
      <c r="K17" s="134">
        <v>2295</v>
      </c>
      <c r="L17" s="127">
        <v>11</v>
      </c>
      <c r="M17" s="127">
        <v>140</v>
      </c>
      <c r="N17" s="127">
        <v>2</v>
      </c>
      <c r="O17" s="126">
        <f t="shared" si="0"/>
        <v>2435</v>
      </c>
      <c r="P17" s="127">
        <f t="shared" si="0"/>
        <v>61</v>
      </c>
    </row>
    <row r="18" spans="1:16">
      <c r="A18" s="127">
        <v>16</v>
      </c>
      <c r="B18" s="128" t="s">
        <v>129</v>
      </c>
      <c r="C18" s="129">
        <v>3280.5</v>
      </c>
      <c r="D18" s="128">
        <v>54</v>
      </c>
      <c r="E18" s="130">
        <v>0</v>
      </c>
      <c r="F18" s="131">
        <v>0</v>
      </c>
      <c r="G18" s="132">
        <v>0</v>
      </c>
      <c r="H18" s="133">
        <v>0</v>
      </c>
      <c r="I18" s="127">
        <v>0</v>
      </c>
      <c r="J18" s="127">
        <v>0</v>
      </c>
      <c r="K18" s="134">
        <v>1245</v>
      </c>
      <c r="L18" s="127">
        <v>10</v>
      </c>
      <c r="M18" s="127">
        <v>0</v>
      </c>
      <c r="N18" s="127">
        <v>0</v>
      </c>
      <c r="O18" s="126">
        <f t="shared" si="0"/>
        <v>3280.5</v>
      </c>
      <c r="P18" s="127">
        <f t="shared" si="0"/>
        <v>54</v>
      </c>
    </row>
    <row r="19" spans="1:16">
      <c r="A19" s="127">
        <v>17</v>
      </c>
      <c r="B19" s="128" t="s">
        <v>134</v>
      </c>
      <c r="C19" s="129">
        <v>22109.5</v>
      </c>
      <c r="D19" s="128">
        <v>149</v>
      </c>
      <c r="E19" s="130">
        <v>0</v>
      </c>
      <c r="F19" s="131">
        <v>0</v>
      </c>
      <c r="G19" s="132">
        <v>0</v>
      </c>
      <c r="H19" s="133">
        <v>0</v>
      </c>
      <c r="I19" s="127">
        <v>0</v>
      </c>
      <c r="J19" s="127">
        <v>0</v>
      </c>
      <c r="K19" s="134">
        <v>1895</v>
      </c>
      <c r="L19" s="127">
        <v>13</v>
      </c>
      <c r="M19" s="127">
        <v>140</v>
      </c>
      <c r="N19" s="127">
        <v>2</v>
      </c>
      <c r="O19" s="126">
        <f t="shared" si="0"/>
        <v>22109.5</v>
      </c>
      <c r="P19" s="127">
        <f t="shared" si="0"/>
        <v>149</v>
      </c>
    </row>
    <row r="20" spans="1:16">
      <c r="A20" s="127">
        <v>18</v>
      </c>
      <c r="B20" s="128" t="s">
        <v>135</v>
      </c>
      <c r="C20" s="129">
        <v>25618</v>
      </c>
      <c r="D20" s="128">
        <v>167</v>
      </c>
      <c r="E20" s="130">
        <v>0</v>
      </c>
      <c r="F20" s="131">
        <v>0</v>
      </c>
      <c r="G20" s="132">
        <v>0</v>
      </c>
      <c r="H20" s="133">
        <v>0</v>
      </c>
      <c r="I20" s="127">
        <v>0</v>
      </c>
      <c r="J20" s="127">
        <v>0</v>
      </c>
      <c r="K20" s="134">
        <v>2535</v>
      </c>
      <c r="L20" s="127">
        <v>16</v>
      </c>
      <c r="M20" s="127">
        <v>560</v>
      </c>
      <c r="N20" s="127">
        <v>8</v>
      </c>
      <c r="O20" s="126">
        <f t="shared" ref="O20:P22" si="1">SUM(C20,E20)</f>
        <v>25618</v>
      </c>
      <c r="P20" s="127">
        <f t="shared" si="1"/>
        <v>167</v>
      </c>
    </row>
    <row r="21" spans="1:16">
      <c r="A21" s="127">
        <v>19</v>
      </c>
      <c r="B21" s="128" t="s">
        <v>136</v>
      </c>
      <c r="C21" s="129">
        <v>15766</v>
      </c>
      <c r="D21" s="128">
        <v>123</v>
      </c>
      <c r="E21" s="130">
        <v>0</v>
      </c>
      <c r="F21" s="131">
        <v>0</v>
      </c>
      <c r="G21" s="132">
        <v>0</v>
      </c>
      <c r="H21" s="133">
        <v>0</v>
      </c>
      <c r="I21" s="127">
        <v>0</v>
      </c>
      <c r="J21" s="127">
        <v>0</v>
      </c>
      <c r="K21" s="134">
        <v>985</v>
      </c>
      <c r="L21" s="127">
        <v>6</v>
      </c>
      <c r="M21" s="127">
        <v>420</v>
      </c>
      <c r="N21" s="127">
        <v>6</v>
      </c>
      <c r="O21" s="126">
        <f t="shared" si="1"/>
        <v>15766</v>
      </c>
      <c r="P21" s="127">
        <f t="shared" si="1"/>
        <v>123</v>
      </c>
    </row>
    <row r="22" spans="1:16">
      <c r="A22" s="127">
        <v>20</v>
      </c>
      <c r="B22" s="128" t="s">
        <v>137</v>
      </c>
      <c r="C22" s="129">
        <v>23635</v>
      </c>
      <c r="D22" s="128">
        <v>206</v>
      </c>
      <c r="E22" s="130">
        <v>-8622.5</v>
      </c>
      <c r="F22" s="131">
        <v>129</v>
      </c>
      <c r="G22" s="132">
        <v>0</v>
      </c>
      <c r="H22" s="133">
        <v>0</v>
      </c>
      <c r="I22" s="127">
        <v>0</v>
      </c>
      <c r="J22" s="127">
        <v>0</v>
      </c>
      <c r="K22" s="134">
        <v>2520</v>
      </c>
      <c r="L22" s="127">
        <v>15</v>
      </c>
      <c r="M22" s="127">
        <v>140</v>
      </c>
      <c r="N22" s="127">
        <v>2</v>
      </c>
      <c r="O22" s="126">
        <f t="shared" si="1"/>
        <v>15012.5</v>
      </c>
      <c r="P22" s="127">
        <f t="shared" si="1"/>
        <v>335</v>
      </c>
    </row>
    <row r="23" spans="1:16">
      <c r="A23" s="127">
        <v>21</v>
      </c>
      <c r="B23" s="128" t="s">
        <v>138</v>
      </c>
      <c r="C23" s="129"/>
      <c r="D23" s="128"/>
      <c r="E23" s="130"/>
      <c r="F23" s="131"/>
      <c r="G23" s="132"/>
      <c r="H23" s="133"/>
      <c r="I23" s="127"/>
      <c r="J23" s="127"/>
      <c r="K23" s="134"/>
      <c r="L23" s="127"/>
      <c r="M23" s="127"/>
      <c r="N23" s="127"/>
      <c r="O23" s="126">
        <f t="shared" ref="O23:P25" si="2">SUM(C23,E23)</f>
        <v>0</v>
      </c>
      <c r="P23" s="127">
        <f t="shared" si="2"/>
        <v>0</v>
      </c>
    </row>
    <row r="24" spans="1:16">
      <c r="A24" s="127">
        <v>22</v>
      </c>
      <c r="B24" s="128" t="s">
        <v>139</v>
      </c>
      <c r="C24" s="129"/>
      <c r="D24" s="128"/>
      <c r="E24" s="130"/>
      <c r="F24" s="131"/>
      <c r="G24" s="132"/>
      <c r="H24" s="133"/>
      <c r="I24" s="127"/>
      <c r="J24" s="127"/>
      <c r="K24" s="134"/>
      <c r="L24" s="127"/>
      <c r="M24" s="127"/>
      <c r="N24" s="127"/>
      <c r="O24" s="126">
        <f t="shared" si="2"/>
        <v>0</v>
      </c>
      <c r="P24" s="127">
        <f t="shared" si="2"/>
        <v>0</v>
      </c>
    </row>
    <row r="25" spans="1:16">
      <c r="A25" s="127">
        <v>23</v>
      </c>
      <c r="B25" s="128" t="s">
        <v>140</v>
      </c>
      <c r="C25" s="129"/>
      <c r="D25" s="128"/>
      <c r="E25" s="130"/>
      <c r="F25" s="131"/>
      <c r="G25" s="132"/>
      <c r="H25" s="133"/>
      <c r="I25" s="127"/>
      <c r="J25" s="127"/>
      <c r="K25" s="134"/>
      <c r="L25" s="127"/>
      <c r="M25" s="127"/>
      <c r="N25" s="127"/>
      <c r="O25" s="126">
        <f t="shared" si="2"/>
        <v>0</v>
      </c>
      <c r="P25" s="127">
        <f t="shared" si="2"/>
        <v>0</v>
      </c>
    </row>
    <row r="26" spans="1:16" ht="15.75" thickBot="1">
      <c r="A26" s="116">
        <v>24</v>
      </c>
      <c r="B26" s="145" t="s">
        <v>141</v>
      </c>
      <c r="C26" s="137"/>
      <c r="D26" s="136"/>
      <c r="E26" s="138"/>
      <c r="F26" s="139"/>
      <c r="G26" s="140"/>
      <c r="H26" s="141"/>
      <c r="I26" s="142"/>
      <c r="J26" s="142"/>
      <c r="K26" s="143"/>
      <c r="L26" s="142"/>
      <c r="M26" s="142"/>
      <c r="N26" s="142"/>
      <c r="O26" s="144">
        <f>SUM(C26,E26)</f>
        <v>0</v>
      </c>
      <c r="P26" s="142">
        <f>SUM(D26,F26)</f>
        <v>0</v>
      </c>
    </row>
    <row r="27" spans="1:16" ht="15.75" thickTop="1">
      <c r="A27" s="148" t="s">
        <v>130</v>
      </c>
      <c r="B27" s="148">
        <f>SUM(P3:P26)</f>
        <v>3483</v>
      </c>
      <c r="C27" t="s">
        <v>144</v>
      </c>
    </row>
    <row r="28" spans="1:16">
      <c r="A28" s="148" t="s">
        <v>131</v>
      </c>
      <c r="B28" s="149">
        <f>SUM(O3:O26)</f>
        <v>306312.58000000013</v>
      </c>
      <c r="C28" t="s">
        <v>143</v>
      </c>
      <c r="D28" t="s">
        <v>54</v>
      </c>
    </row>
  </sheetData>
  <protectedRanges>
    <protectedRange sqref="B3:B18 C23:N26" name="lockcell"/>
    <protectedRange sqref="B19:B26" name="lockcell_1"/>
    <protectedRange sqref="C3:N19" name="lockcell_2"/>
    <protectedRange sqref="C20:N20" name="lockcell_3"/>
    <protectedRange sqref="C21:N21" name="lockcell_4"/>
    <protectedRange sqref="C22:N22" name="lockcell_5"/>
  </protectedRanges>
  <mergeCells count="12">
    <mergeCell ref="P1:P2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N1"/>
    <mergeCell ref="O1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workbookViewId="0">
      <selection activeCell="C24" sqref="C24"/>
    </sheetView>
  </sheetViews>
  <sheetFormatPr defaultRowHeight="15"/>
  <cols>
    <col min="1" max="1" width="15" customWidth="1"/>
    <col min="2" max="2" width="11.5546875" customWidth="1"/>
    <col min="3" max="3" width="11.77734375" customWidth="1"/>
    <col min="5" max="5" width="14.109375" customWidth="1"/>
    <col min="7" max="7" width="10.5546875" customWidth="1"/>
    <col min="11" max="11" width="13.88671875" customWidth="1"/>
    <col min="14" max="14" width="7" customWidth="1"/>
    <col min="15" max="15" width="10" customWidth="1"/>
  </cols>
  <sheetData>
    <row r="1" spans="1:16">
      <c r="A1" s="238" t="s">
        <v>106</v>
      </c>
      <c r="B1" s="238" t="s">
        <v>107</v>
      </c>
      <c r="C1" s="238" t="s">
        <v>108</v>
      </c>
      <c r="D1" s="238" t="s">
        <v>109</v>
      </c>
      <c r="E1" s="238" t="s">
        <v>110</v>
      </c>
      <c r="F1" s="238" t="s">
        <v>109</v>
      </c>
      <c r="G1" s="240" t="s">
        <v>111</v>
      </c>
      <c r="H1" s="240"/>
      <c r="I1" s="240" t="s">
        <v>22</v>
      </c>
      <c r="J1" s="240"/>
      <c r="K1" s="240" t="s">
        <v>24</v>
      </c>
      <c r="L1" s="240"/>
      <c r="M1" s="240" t="s">
        <v>112</v>
      </c>
      <c r="N1" s="240"/>
      <c r="O1" s="238" t="s">
        <v>113</v>
      </c>
      <c r="P1" s="238" t="s">
        <v>109</v>
      </c>
    </row>
    <row r="2" spans="1:16" ht="15.75" thickBot="1">
      <c r="A2" s="239"/>
      <c r="B2" s="239"/>
      <c r="C2" s="239"/>
      <c r="D2" s="239"/>
      <c r="E2" s="239"/>
      <c r="F2" s="239"/>
      <c r="G2" s="115" t="s">
        <v>113</v>
      </c>
      <c r="H2" s="115" t="s">
        <v>109</v>
      </c>
      <c r="I2" s="115" t="s">
        <v>113</v>
      </c>
      <c r="J2" s="115" t="s">
        <v>109</v>
      </c>
      <c r="K2" s="115" t="s">
        <v>113</v>
      </c>
      <c r="L2" s="115" t="s">
        <v>109</v>
      </c>
      <c r="M2" s="115" t="s">
        <v>113</v>
      </c>
      <c r="N2" s="115" t="s">
        <v>109</v>
      </c>
      <c r="O2" s="239"/>
      <c r="P2" s="239"/>
    </row>
    <row r="3" spans="1:16">
      <c r="A3" s="116">
        <v>1</v>
      </c>
      <c r="B3" s="117" t="s">
        <v>114</v>
      </c>
      <c r="C3" s="118">
        <v>2695.3200000000006</v>
      </c>
      <c r="D3" s="117">
        <v>26</v>
      </c>
      <c r="E3" s="119">
        <v>-150</v>
      </c>
      <c r="F3" s="120">
        <v>1</v>
      </c>
      <c r="G3" s="121">
        <v>865.31999999999982</v>
      </c>
      <c r="H3" s="122">
        <v>11</v>
      </c>
      <c r="I3" s="123">
        <v>0</v>
      </c>
      <c r="J3" s="123">
        <v>0</v>
      </c>
      <c r="K3" s="124">
        <v>1830</v>
      </c>
      <c r="L3" s="123">
        <v>12</v>
      </c>
      <c r="M3" s="123">
        <v>0</v>
      </c>
      <c r="N3" s="125">
        <v>0</v>
      </c>
      <c r="O3" s="126">
        <f>SUM(C3,E3)</f>
        <v>2545.3200000000006</v>
      </c>
      <c r="P3" s="127">
        <f>SUM(D3,F3)</f>
        <v>27</v>
      </c>
    </row>
    <row r="4" spans="1:16">
      <c r="A4" s="127">
        <v>2</v>
      </c>
      <c r="B4" s="128" t="s">
        <v>115</v>
      </c>
      <c r="C4" s="129">
        <v>375</v>
      </c>
      <c r="D4" s="128">
        <v>3</v>
      </c>
      <c r="E4" s="130">
        <v>0</v>
      </c>
      <c r="F4" s="131">
        <v>0</v>
      </c>
      <c r="G4" s="132">
        <v>0</v>
      </c>
      <c r="H4" s="133">
        <v>0</v>
      </c>
      <c r="I4" s="127">
        <v>0</v>
      </c>
      <c r="J4" s="127">
        <v>0</v>
      </c>
      <c r="K4" s="134">
        <v>375</v>
      </c>
      <c r="L4" s="127">
        <v>3</v>
      </c>
      <c r="M4" s="127">
        <v>0</v>
      </c>
      <c r="N4" s="127">
        <v>0</v>
      </c>
      <c r="O4" s="126">
        <f t="shared" ref="O4:P25" si="0">SUM(C4,E4)</f>
        <v>375</v>
      </c>
      <c r="P4" s="127">
        <f t="shared" si="0"/>
        <v>3</v>
      </c>
    </row>
    <row r="5" spans="1:16">
      <c r="A5" s="127">
        <v>3</v>
      </c>
      <c r="B5" s="128" t="s">
        <v>116</v>
      </c>
      <c r="C5" s="129">
        <v>30600.819999999945</v>
      </c>
      <c r="D5" s="128">
        <v>294</v>
      </c>
      <c r="E5" s="130">
        <v>0</v>
      </c>
      <c r="F5" s="131">
        <v>0</v>
      </c>
      <c r="G5" s="132">
        <v>22415.819999999978</v>
      </c>
      <c r="H5" s="133">
        <v>255</v>
      </c>
      <c r="I5" s="127">
        <v>100</v>
      </c>
      <c r="J5" s="127">
        <v>2</v>
      </c>
      <c r="K5" s="134">
        <v>8085</v>
      </c>
      <c r="L5" s="127">
        <v>49</v>
      </c>
      <c r="M5" s="127">
        <v>0</v>
      </c>
      <c r="N5" s="127">
        <v>0</v>
      </c>
      <c r="O5" s="126">
        <f t="shared" si="0"/>
        <v>30600.819999999945</v>
      </c>
      <c r="P5" s="127">
        <f t="shared" si="0"/>
        <v>294</v>
      </c>
    </row>
    <row r="6" spans="1:16">
      <c r="A6" s="127">
        <v>4</v>
      </c>
      <c r="B6" s="128" t="s">
        <v>117</v>
      </c>
      <c r="C6" s="129">
        <v>9411.99</v>
      </c>
      <c r="D6" s="128">
        <v>103</v>
      </c>
      <c r="E6" s="130">
        <v>0</v>
      </c>
      <c r="F6" s="131">
        <v>0</v>
      </c>
      <c r="G6" s="132">
        <v>9411.99</v>
      </c>
      <c r="H6" s="133">
        <v>103</v>
      </c>
      <c r="I6" s="127">
        <v>0</v>
      </c>
      <c r="J6" s="127">
        <v>0</v>
      </c>
      <c r="K6" s="134">
        <v>0</v>
      </c>
      <c r="L6" s="127">
        <v>0</v>
      </c>
      <c r="M6" s="127">
        <v>0</v>
      </c>
      <c r="N6" s="127">
        <v>0</v>
      </c>
      <c r="O6" s="126">
        <f t="shared" si="0"/>
        <v>9411.99</v>
      </c>
      <c r="P6" s="127">
        <f t="shared" si="0"/>
        <v>103</v>
      </c>
    </row>
    <row r="7" spans="1:16">
      <c r="A7" s="127">
        <v>5</v>
      </c>
      <c r="B7" s="128" t="s">
        <v>118</v>
      </c>
      <c r="C7" s="129">
        <v>27032.630000000005</v>
      </c>
      <c r="D7" s="128">
        <v>307</v>
      </c>
      <c r="E7" s="130">
        <v>0</v>
      </c>
      <c r="F7" s="131">
        <v>0</v>
      </c>
      <c r="G7" s="132">
        <v>22032.630000000023</v>
      </c>
      <c r="H7" s="133">
        <v>267</v>
      </c>
      <c r="I7" s="127">
        <v>150</v>
      </c>
      <c r="J7" s="127">
        <v>3</v>
      </c>
      <c r="K7" s="134">
        <v>4850</v>
      </c>
      <c r="L7" s="127">
        <v>43</v>
      </c>
      <c r="M7" s="127">
        <v>0</v>
      </c>
      <c r="N7" s="127">
        <v>0</v>
      </c>
      <c r="O7" s="126">
        <f>SUM(C7,E7)</f>
        <v>27032.630000000005</v>
      </c>
      <c r="P7" s="127">
        <f t="shared" si="0"/>
        <v>307</v>
      </c>
    </row>
    <row r="8" spans="1:16">
      <c r="A8" s="127">
        <v>6</v>
      </c>
      <c r="B8" s="128" t="s">
        <v>119</v>
      </c>
      <c r="C8" s="129">
        <v>33874.529999999977</v>
      </c>
      <c r="D8" s="128">
        <v>363</v>
      </c>
      <c r="E8" s="130">
        <v>0</v>
      </c>
      <c r="F8" s="131">
        <v>0</v>
      </c>
      <c r="G8" s="132">
        <v>27799.529999999981</v>
      </c>
      <c r="H8" s="133">
        <v>323</v>
      </c>
      <c r="I8" s="127">
        <v>350</v>
      </c>
      <c r="J8" s="127">
        <v>7</v>
      </c>
      <c r="K8" s="134">
        <v>5725</v>
      </c>
      <c r="L8" s="127">
        <v>44</v>
      </c>
      <c r="M8" s="127">
        <v>0</v>
      </c>
      <c r="N8" s="127">
        <v>0</v>
      </c>
      <c r="O8" s="126">
        <f t="shared" si="0"/>
        <v>33874.529999999977</v>
      </c>
      <c r="P8" s="127">
        <f t="shared" si="0"/>
        <v>363</v>
      </c>
    </row>
    <row r="9" spans="1:16">
      <c r="A9" s="127">
        <v>7</v>
      </c>
      <c r="B9" s="135" t="s">
        <v>120</v>
      </c>
      <c r="C9" s="129">
        <v>13317.489999999991</v>
      </c>
      <c r="D9" s="128">
        <v>177</v>
      </c>
      <c r="E9" s="130">
        <v>0</v>
      </c>
      <c r="F9" s="131">
        <v>240</v>
      </c>
      <c r="G9" s="132">
        <v>9967.489999999998</v>
      </c>
      <c r="H9" s="133">
        <v>165</v>
      </c>
      <c r="I9" s="127">
        <v>150</v>
      </c>
      <c r="J9" s="127">
        <v>3</v>
      </c>
      <c r="K9" s="134">
        <v>3200</v>
      </c>
      <c r="L9" s="127">
        <v>16</v>
      </c>
      <c r="M9" s="127">
        <v>0</v>
      </c>
      <c r="N9" s="127">
        <v>0</v>
      </c>
      <c r="O9" s="126">
        <f t="shared" si="0"/>
        <v>13317.489999999991</v>
      </c>
      <c r="P9" s="127">
        <f t="shared" si="0"/>
        <v>417</v>
      </c>
    </row>
    <row r="10" spans="1:16">
      <c r="A10" s="127">
        <v>8</v>
      </c>
      <c r="B10" s="128" t="s">
        <v>121</v>
      </c>
      <c r="C10" s="129">
        <v>15448.199999999997</v>
      </c>
      <c r="D10" s="128">
        <v>231</v>
      </c>
      <c r="E10" s="130">
        <v>0</v>
      </c>
      <c r="F10" s="131">
        <v>0</v>
      </c>
      <c r="G10" s="132">
        <v>12013.2</v>
      </c>
      <c r="H10" s="133">
        <v>209</v>
      </c>
      <c r="I10" s="127">
        <v>100</v>
      </c>
      <c r="J10" s="127">
        <v>2</v>
      </c>
      <c r="K10" s="134">
        <v>3195</v>
      </c>
      <c r="L10" s="127">
        <v>25</v>
      </c>
      <c r="M10" s="127">
        <v>140</v>
      </c>
      <c r="N10" s="127">
        <v>2</v>
      </c>
      <c r="O10" s="126">
        <f t="shared" si="0"/>
        <v>15448.199999999997</v>
      </c>
      <c r="P10" s="127">
        <f t="shared" si="0"/>
        <v>231</v>
      </c>
    </row>
    <row r="11" spans="1:16">
      <c r="A11" s="127">
        <v>9</v>
      </c>
      <c r="B11" s="128" t="s">
        <v>122</v>
      </c>
      <c r="C11" s="129">
        <v>14452.59</v>
      </c>
      <c r="D11" s="128">
        <v>185</v>
      </c>
      <c r="E11" s="130">
        <v>-43100</v>
      </c>
      <c r="F11" s="131">
        <v>306</v>
      </c>
      <c r="G11" s="132">
        <v>10897.590000000004</v>
      </c>
      <c r="H11" s="133">
        <v>171</v>
      </c>
      <c r="I11" s="127">
        <v>0</v>
      </c>
      <c r="J11" s="127">
        <v>0</v>
      </c>
      <c r="K11" s="134">
        <v>3555</v>
      </c>
      <c r="L11" s="127">
        <v>21</v>
      </c>
      <c r="M11" s="127">
        <v>0</v>
      </c>
      <c r="N11" s="127">
        <v>0</v>
      </c>
      <c r="O11" s="126">
        <f t="shared" si="0"/>
        <v>-28647.41</v>
      </c>
      <c r="P11" s="127">
        <f t="shared" si="0"/>
        <v>491</v>
      </c>
    </row>
    <row r="12" spans="1:16">
      <c r="A12" s="127">
        <v>10</v>
      </c>
      <c r="B12" s="128" t="s">
        <v>123</v>
      </c>
      <c r="C12" s="129">
        <v>16800.060000000009</v>
      </c>
      <c r="D12" s="128">
        <v>186</v>
      </c>
      <c r="E12" s="130">
        <v>0</v>
      </c>
      <c r="F12" s="131">
        <v>0</v>
      </c>
      <c r="G12" s="132">
        <v>14265.060000000014</v>
      </c>
      <c r="H12" s="133">
        <v>174</v>
      </c>
      <c r="I12" s="127">
        <v>0</v>
      </c>
      <c r="J12" s="127">
        <v>0</v>
      </c>
      <c r="K12" s="134">
        <v>2535</v>
      </c>
      <c r="L12" s="127">
        <v>23</v>
      </c>
      <c r="M12" s="127">
        <v>0</v>
      </c>
      <c r="N12" s="127">
        <v>0</v>
      </c>
      <c r="O12" s="126">
        <f t="shared" si="0"/>
        <v>16800.060000000009</v>
      </c>
      <c r="P12" s="127">
        <f t="shared" si="0"/>
        <v>186</v>
      </c>
    </row>
    <row r="13" spans="1:16">
      <c r="A13" s="127">
        <v>11</v>
      </c>
      <c r="B13" s="128" t="s">
        <v>124</v>
      </c>
      <c r="C13" s="129">
        <v>11347.710000000003</v>
      </c>
      <c r="D13" s="128">
        <v>106</v>
      </c>
      <c r="E13" s="130">
        <v>0</v>
      </c>
      <c r="F13" s="131">
        <v>0</v>
      </c>
      <c r="G13" s="132">
        <v>8992.7100000000009</v>
      </c>
      <c r="H13" s="133">
        <v>95</v>
      </c>
      <c r="I13" s="127">
        <v>0</v>
      </c>
      <c r="J13" s="127">
        <v>0</v>
      </c>
      <c r="K13" s="134">
        <v>2355</v>
      </c>
      <c r="L13" s="127">
        <v>15</v>
      </c>
      <c r="M13" s="127">
        <v>0</v>
      </c>
      <c r="N13" s="127">
        <v>0</v>
      </c>
      <c r="O13" s="126">
        <f t="shared" si="0"/>
        <v>11347.710000000003</v>
      </c>
      <c r="P13" s="127">
        <f t="shared" si="0"/>
        <v>106</v>
      </c>
    </row>
    <row r="14" spans="1:16">
      <c r="A14" s="127">
        <v>12</v>
      </c>
      <c r="B14" s="128" t="s">
        <v>125</v>
      </c>
      <c r="C14" s="129">
        <v>740</v>
      </c>
      <c r="D14" s="128">
        <v>47</v>
      </c>
      <c r="E14" s="130">
        <v>0</v>
      </c>
      <c r="F14" s="131">
        <v>0</v>
      </c>
      <c r="G14" s="132">
        <v>0</v>
      </c>
      <c r="H14" s="133">
        <v>0</v>
      </c>
      <c r="I14" s="127">
        <v>0</v>
      </c>
      <c r="J14" s="127">
        <v>0</v>
      </c>
      <c r="K14" s="134">
        <v>740</v>
      </c>
      <c r="L14" s="127">
        <v>7</v>
      </c>
      <c r="M14" s="127">
        <v>0</v>
      </c>
      <c r="N14" s="127">
        <v>0</v>
      </c>
      <c r="O14" s="126">
        <f t="shared" si="0"/>
        <v>740</v>
      </c>
      <c r="P14" s="127">
        <f t="shared" si="0"/>
        <v>47</v>
      </c>
    </row>
    <row r="15" spans="1:16">
      <c r="A15" s="127">
        <v>13</v>
      </c>
      <c r="B15" s="128" t="s">
        <v>126</v>
      </c>
      <c r="C15" s="129">
        <v>4620</v>
      </c>
      <c r="D15" s="128">
        <v>68</v>
      </c>
      <c r="E15" s="130">
        <v>0</v>
      </c>
      <c r="F15" s="131">
        <v>0</v>
      </c>
      <c r="G15" s="132">
        <v>0</v>
      </c>
      <c r="H15" s="133">
        <v>0</v>
      </c>
      <c r="I15" s="127">
        <v>0</v>
      </c>
      <c r="J15" s="127">
        <v>0</v>
      </c>
      <c r="K15" s="134">
        <v>4620</v>
      </c>
      <c r="L15" s="127">
        <v>23</v>
      </c>
      <c r="M15" s="127">
        <v>0</v>
      </c>
      <c r="N15" s="127">
        <v>0</v>
      </c>
      <c r="O15" s="126">
        <f t="shared" si="0"/>
        <v>4620</v>
      </c>
      <c r="P15" s="127">
        <f t="shared" si="0"/>
        <v>68</v>
      </c>
    </row>
    <row r="16" spans="1:16">
      <c r="A16" s="127">
        <v>14</v>
      </c>
      <c r="B16" s="128" t="s">
        <v>127</v>
      </c>
      <c r="C16" s="129">
        <v>1910</v>
      </c>
      <c r="D16" s="128">
        <v>128</v>
      </c>
      <c r="E16" s="130">
        <v>0</v>
      </c>
      <c r="F16" s="131">
        <v>0</v>
      </c>
      <c r="G16" s="132">
        <v>0</v>
      </c>
      <c r="H16" s="133">
        <v>0</v>
      </c>
      <c r="I16" s="127">
        <v>0</v>
      </c>
      <c r="J16" s="127">
        <v>0</v>
      </c>
      <c r="K16" s="134">
        <v>1910</v>
      </c>
      <c r="L16" s="127">
        <v>19</v>
      </c>
      <c r="M16" s="127">
        <v>0</v>
      </c>
      <c r="N16" s="127">
        <v>0</v>
      </c>
      <c r="O16" s="126">
        <f t="shared" si="0"/>
        <v>1910</v>
      </c>
      <c r="P16" s="127">
        <f t="shared" si="0"/>
        <v>128</v>
      </c>
    </row>
    <row r="17" spans="1:16">
      <c r="A17" s="127">
        <v>15</v>
      </c>
      <c r="B17" s="128" t="s">
        <v>128</v>
      </c>
      <c r="C17" s="129">
        <v>2085</v>
      </c>
      <c r="D17" s="128">
        <v>112</v>
      </c>
      <c r="E17" s="130">
        <v>0</v>
      </c>
      <c r="F17" s="131">
        <v>0</v>
      </c>
      <c r="G17" s="132">
        <v>0</v>
      </c>
      <c r="H17" s="133">
        <v>0</v>
      </c>
      <c r="I17" s="127">
        <v>0</v>
      </c>
      <c r="J17" s="127">
        <v>0</v>
      </c>
      <c r="K17" s="134">
        <v>2085</v>
      </c>
      <c r="L17" s="127">
        <v>15</v>
      </c>
      <c r="M17" s="127">
        <v>0</v>
      </c>
      <c r="N17" s="127">
        <v>0</v>
      </c>
      <c r="O17" s="126">
        <f t="shared" si="0"/>
        <v>2085</v>
      </c>
      <c r="P17" s="127">
        <f t="shared" si="0"/>
        <v>112</v>
      </c>
    </row>
    <row r="18" spans="1:16">
      <c r="A18" s="127">
        <v>16</v>
      </c>
      <c r="B18" s="128" t="s">
        <v>129</v>
      </c>
      <c r="C18" s="129">
        <v>7016</v>
      </c>
      <c r="D18" s="128">
        <v>78</v>
      </c>
      <c r="E18" s="130">
        <v>41300</v>
      </c>
      <c r="F18" s="131">
        <v>294</v>
      </c>
      <c r="G18" s="132">
        <v>0</v>
      </c>
      <c r="H18" s="133">
        <v>0</v>
      </c>
      <c r="I18" s="127">
        <v>0</v>
      </c>
      <c r="J18" s="127">
        <v>0</v>
      </c>
      <c r="K18" s="134">
        <v>1810</v>
      </c>
      <c r="L18" s="127">
        <v>312</v>
      </c>
      <c r="M18" s="127">
        <v>140</v>
      </c>
      <c r="N18" s="127">
        <v>2</v>
      </c>
      <c r="O18" s="126">
        <f t="shared" si="0"/>
        <v>48316</v>
      </c>
      <c r="P18" s="127">
        <f t="shared" si="0"/>
        <v>372</v>
      </c>
    </row>
    <row r="19" spans="1:16">
      <c r="A19" s="127">
        <v>17</v>
      </c>
      <c r="B19" s="128" t="s">
        <v>134</v>
      </c>
      <c r="C19" s="129">
        <v>18268.5</v>
      </c>
      <c r="D19" s="128">
        <v>120</v>
      </c>
      <c r="E19" s="130">
        <v>0</v>
      </c>
      <c r="F19" s="131">
        <v>0</v>
      </c>
      <c r="G19" s="132">
        <v>0</v>
      </c>
      <c r="H19" s="133">
        <v>0</v>
      </c>
      <c r="I19" s="127">
        <v>0</v>
      </c>
      <c r="J19" s="127">
        <v>0</v>
      </c>
      <c r="K19" s="134">
        <v>2615</v>
      </c>
      <c r="L19" s="127">
        <v>15</v>
      </c>
      <c r="M19" s="127">
        <v>70</v>
      </c>
      <c r="N19" s="127">
        <v>1</v>
      </c>
      <c r="O19" s="126">
        <f t="shared" si="0"/>
        <v>18268.5</v>
      </c>
      <c r="P19" s="127">
        <f t="shared" si="0"/>
        <v>120</v>
      </c>
    </row>
    <row r="20" spans="1:16">
      <c r="A20" s="127">
        <v>18</v>
      </c>
      <c r="B20" s="128" t="s">
        <v>135</v>
      </c>
      <c r="C20" s="129">
        <v>23589</v>
      </c>
      <c r="D20" s="128">
        <v>165</v>
      </c>
      <c r="E20" s="130">
        <v>0</v>
      </c>
      <c r="F20" s="131">
        <v>0</v>
      </c>
      <c r="G20" s="132">
        <v>0</v>
      </c>
      <c r="H20" s="133">
        <v>0</v>
      </c>
      <c r="I20" s="127">
        <v>0</v>
      </c>
      <c r="J20" s="127">
        <v>0</v>
      </c>
      <c r="K20" s="134">
        <v>1125</v>
      </c>
      <c r="L20" s="127">
        <v>8</v>
      </c>
      <c r="M20" s="127">
        <v>0</v>
      </c>
      <c r="N20" s="127">
        <v>0</v>
      </c>
      <c r="O20" s="126">
        <f t="shared" si="0"/>
        <v>23589</v>
      </c>
      <c r="P20" s="127">
        <f t="shared" si="0"/>
        <v>165</v>
      </c>
    </row>
    <row r="21" spans="1:16">
      <c r="A21" s="127">
        <v>19</v>
      </c>
      <c r="B21" s="128" t="s">
        <v>136</v>
      </c>
      <c r="C21" s="129">
        <v>27968</v>
      </c>
      <c r="D21" s="128">
        <v>162</v>
      </c>
      <c r="E21" s="130">
        <v>0</v>
      </c>
      <c r="F21" s="131">
        <v>0</v>
      </c>
      <c r="G21" s="132">
        <v>0</v>
      </c>
      <c r="H21" s="133">
        <v>0</v>
      </c>
      <c r="I21" s="127">
        <v>0</v>
      </c>
      <c r="J21" s="127">
        <v>0</v>
      </c>
      <c r="K21" s="134">
        <v>3240</v>
      </c>
      <c r="L21" s="127">
        <v>20</v>
      </c>
      <c r="M21" s="127">
        <v>0</v>
      </c>
      <c r="N21" s="127">
        <v>0</v>
      </c>
      <c r="O21" s="126">
        <f t="shared" si="0"/>
        <v>27968</v>
      </c>
      <c r="P21" s="127">
        <f t="shared" si="0"/>
        <v>162</v>
      </c>
    </row>
    <row r="22" spans="1:16">
      <c r="A22" s="127">
        <v>20</v>
      </c>
      <c r="B22" s="128" t="s">
        <v>137</v>
      </c>
      <c r="C22" s="129">
        <v>15711.5</v>
      </c>
      <c r="D22" s="128">
        <v>88</v>
      </c>
      <c r="E22" s="130">
        <v>-3176.5</v>
      </c>
      <c r="F22" s="131">
        <v>163</v>
      </c>
      <c r="G22" s="132">
        <v>0</v>
      </c>
      <c r="H22" s="133">
        <v>0</v>
      </c>
      <c r="I22" s="127">
        <v>0</v>
      </c>
      <c r="J22" s="127">
        <v>0</v>
      </c>
      <c r="K22" s="134">
        <v>1670</v>
      </c>
      <c r="L22" s="127">
        <v>7</v>
      </c>
      <c r="M22" s="127">
        <v>0</v>
      </c>
      <c r="N22" s="127">
        <v>0</v>
      </c>
      <c r="O22" s="126">
        <f t="shared" si="0"/>
        <v>12535</v>
      </c>
      <c r="P22" s="127">
        <f t="shared" si="0"/>
        <v>251</v>
      </c>
    </row>
    <row r="23" spans="1:16">
      <c r="A23" s="127">
        <v>21</v>
      </c>
      <c r="B23" s="128" t="s">
        <v>138</v>
      </c>
      <c r="C23" s="129"/>
      <c r="D23" s="128"/>
      <c r="E23" s="130"/>
      <c r="F23" s="131"/>
      <c r="G23" s="132"/>
      <c r="H23" s="133"/>
      <c r="I23" s="127"/>
      <c r="J23" s="127"/>
      <c r="K23" s="134"/>
      <c r="L23" s="127"/>
      <c r="M23" s="127"/>
      <c r="N23" s="127"/>
      <c r="O23" s="126">
        <f t="shared" si="0"/>
        <v>0</v>
      </c>
      <c r="P23" s="127">
        <f t="shared" si="0"/>
        <v>0</v>
      </c>
    </row>
    <row r="24" spans="1:16">
      <c r="A24" s="127">
        <v>22</v>
      </c>
      <c r="B24" s="128" t="s">
        <v>139</v>
      </c>
      <c r="C24" s="129"/>
      <c r="D24" s="128"/>
      <c r="E24" s="130"/>
      <c r="F24" s="131"/>
      <c r="G24" s="132"/>
      <c r="H24" s="133"/>
      <c r="I24" s="127"/>
      <c r="J24" s="127"/>
      <c r="K24" s="134"/>
      <c r="L24" s="127"/>
      <c r="M24" s="127"/>
      <c r="N24" s="127"/>
      <c r="O24" s="126">
        <f t="shared" si="0"/>
        <v>0</v>
      </c>
      <c r="P24" s="127">
        <f t="shared" si="0"/>
        <v>0</v>
      </c>
    </row>
    <row r="25" spans="1:16">
      <c r="A25" s="127">
        <v>23</v>
      </c>
      <c r="B25" s="128" t="s">
        <v>140</v>
      </c>
      <c r="C25" s="129"/>
      <c r="D25" s="128"/>
      <c r="E25" s="130"/>
      <c r="F25" s="131"/>
      <c r="G25" s="132"/>
      <c r="H25" s="133"/>
      <c r="I25" s="127"/>
      <c r="J25" s="127"/>
      <c r="K25" s="134"/>
      <c r="L25" s="127"/>
      <c r="M25" s="127"/>
      <c r="N25" s="127"/>
      <c r="O25" s="126">
        <f t="shared" si="0"/>
        <v>0</v>
      </c>
      <c r="P25" s="127">
        <f t="shared" si="0"/>
        <v>0</v>
      </c>
    </row>
    <row r="26" spans="1:16" ht="15.75" thickBot="1">
      <c r="A26" s="116">
        <v>24</v>
      </c>
      <c r="B26" s="145" t="s">
        <v>141</v>
      </c>
      <c r="C26" s="137"/>
      <c r="D26" s="136"/>
      <c r="E26" s="138"/>
      <c r="F26" s="139"/>
      <c r="G26" s="140"/>
      <c r="H26" s="141"/>
      <c r="I26" s="142"/>
      <c r="J26" s="142"/>
      <c r="K26" s="143"/>
      <c r="L26" s="142"/>
      <c r="M26" s="142"/>
      <c r="N26" s="142"/>
      <c r="O26" s="144">
        <f>SUM(C26,E26)</f>
        <v>0</v>
      </c>
      <c r="P26" s="142">
        <f>SUM(D26,F26)</f>
        <v>0</v>
      </c>
    </row>
    <row r="27" spans="1:16" ht="15.75" thickTop="1">
      <c r="A27" s="148" t="s">
        <v>130</v>
      </c>
      <c r="B27" s="148">
        <f>SUM(P3:P26)</f>
        <v>3953</v>
      </c>
      <c r="C27" t="s">
        <v>144</v>
      </c>
    </row>
    <row r="28" spans="1:16">
      <c r="A28" s="148" t="s">
        <v>131</v>
      </c>
      <c r="B28" s="149">
        <f>SUM(O3:O26)</f>
        <v>272137.83999999997</v>
      </c>
      <c r="C28" t="s">
        <v>143</v>
      </c>
      <c r="D28" t="s">
        <v>55</v>
      </c>
    </row>
  </sheetData>
  <protectedRanges>
    <protectedRange sqref="B3:N18 C23:N26" name="lockcell"/>
    <protectedRange sqref="B19:B26" name="lockcell_1"/>
    <protectedRange sqref="C19:N19" name="lockcell_2"/>
    <protectedRange sqref="C20:N20" name="lockcell_3"/>
    <protectedRange sqref="C21:N21" name="lockcell_4"/>
    <protectedRange sqref="C22:N22" name="lockcell_5"/>
  </protectedRanges>
  <mergeCells count="12">
    <mergeCell ref="P1:P2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N1"/>
    <mergeCell ref="O1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I14" sqref="I14"/>
    </sheetView>
  </sheetViews>
  <sheetFormatPr defaultColWidth="8.77734375" defaultRowHeight="29.25"/>
  <cols>
    <col min="1" max="1" width="22.109375" style="38" customWidth="1"/>
    <col min="2" max="2" width="12.109375" style="38" customWidth="1"/>
    <col min="3" max="3" width="10.88671875" style="38" customWidth="1"/>
    <col min="4" max="4" width="10.6640625" style="38" customWidth="1"/>
    <col min="5" max="5" width="8" style="38" customWidth="1"/>
    <col min="6" max="6" width="7.21875" style="38" customWidth="1"/>
    <col min="7" max="7" width="8.77734375" style="38" hidden="1" customWidth="1"/>
    <col min="8" max="8" width="7.6640625" style="38" hidden="1" customWidth="1"/>
    <col min="9" max="9" width="8.77734375" style="38"/>
    <col min="10" max="10" width="10.33203125" style="38" customWidth="1"/>
    <col min="11" max="11" width="10.21875" style="38" customWidth="1"/>
    <col min="12" max="12" width="12.21875" style="38" customWidth="1"/>
    <col min="13" max="13" width="15.6640625" style="38" customWidth="1"/>
    <col min="14" max="14" width="18.88671875" style="38" customWidth="1"/>
    <col min="15" max="16384" width="8.77734375" style="38"/>
  </cols>
  <sheetData>
    <row r="1" spans="1:14">
      <c r="A1" s="241" t="s">
        <v>101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4" hidden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45"/>
    </row>
    <row r="3" spans="1:14" ht="15" customHeight="1">
      <c r="A3" s="242" t="s">
        <v>20</v>
      </c>
      <c r="B3" s="242" t="s">
        <v>97</v>
      </c>
      <c r="C3" s="242" t="s">
        <v>21</v>
      </c>
      <c r="D3" s="242"/>
      <c r="E3" s="242" t="s">
        <v>22</v>
      </c>
      <c r="F3" s="242"/>
      <c r="G3" s="242" t="s">
        <v>98</v>
      </c>
      <c r="H3" s="242"/>
      <c r="I3" s="242" t="s">
        <v>23</v>
      </c>
      <c r="J3" s="242" t="s">
        <v>24</v>
      </c>
      <c r="K3" s="242" t="s">
        <v>25</v>
      </c>
      <c r="L3" s="244" t="s">
        <v>26</v>
      </c>
      <c r="M3" s="242" t="s">
        <v>102</v>
      </c>
      <c r="N3" s="45"/>
    </row>
    <row r="4" spans="1:14" ht="85.15" customHeight="1">
      <c r="A4" s="242"/>
      <c r="B4" s="242"/>
      <c r="C4" s="105" t="s">
        <v>21</v>
      </c>
      <c r="D4" s="105" t="s">
        <v>27</v>
      </c>
      <c r="E4" s="105" t="s">
        <v>22</v>
      </c>
      <c r="F4" s="105" t="s">
        <v>27</v>
      </c>
      <c r="G4" s="105" t="s">
        <v>99</v>
      </c>
      <c r="H4" s="105" t="s">
        <v>27</v>
      </c>
      <c r="I4" s="242"/>
      <c r="J4" s="242"/>
      <c r="K4" s="242"/>
      <c r="L4" s="244"/>
      <c r="M4" s="242"/>
      <c r="N4" s="114" t="s">
        <v>105</v>
      </c>
    </row>
    <row r="5" spans="1:14" ht="0.6" hidden="1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45"/>
    </row>
    <row r="6" spans="1:14">
      <c r="A6" s="106" t="s">
        <v>3</v>
      </c>
      <c r="B6" s="107">
        <v>85399.49</v>
      </c>
      <c r="C6" s="108">
        <v>30013.040000000001</v>
      </c>
      <c r="D6" s="108">
        <v>8233.5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2705</v>
      </c>
      <c r="K6" s="108">
        <v>770</v>
      </c>
      <c r="L6" s="111">
        <f>SUM(C6:K6)</f>
        <v>41721.54</v>
      </c>
      <c r="M6" s="112">
        <f>'นวด-อบ-ประคบ '!C4</f>
        <v>146169.25</v>
      </c>
      <c r="N6" s="109">
        <f>L6+M6</f>
        <v>187890.79</v>
      </c>
    </row>
    <row r="7" spans="1:14">
      <c r="A7" s="106" t="s">
        <v>100</v>
      </c>
      <c r="B7" s="107">
        <v>369072.91</v>
      </c>
      <c r="C7" s="108">
        <v>136556.75</v>
      </c>
      <c r="D7" s="108">
        <v>42959</v>
      </c>
      <c r="E7" s="108">
        <v>850</v>
      </c>
      <c r="F7" s="108">
        <v>100</v>
      </c>
      <c r="G7" s="108">
        <v>0</v>
      </c>
      <c r="H7" s="108">
        <v>0</v>
      </c>
      <c r="I7" s="108">
        <v>1000</v>
      </c>
      <c r="J7" s="108">
        <v>51560</v>
      </c>
      <c r="K7" s="108">
        <v>10430</v>
      </c>
      <c r="L7" s="111">
        <f t="shared" ref="L7:L9" si="0">SUM(C7:K7)</f>
        <v>243455.75</v>
      </c>
      <c r="M7" s="112">
        <f>'นวด-อบ-ประคบ '!C6</f>
        <v>212921.12000000002</v>
      </c>
      <c r="N7" s="109">
        <f t="shared" ref="N7:N9" si="1">L7+M7</f>
        <v>456376.87</v>
      </c>
    </row>
    <row r="8" spans="1:14">
      <c r="A8" s="106" t="s">
        <v>9</v>
      </c>
      <c r="B8" s="107">
        <v>218338.92</v>
      </c>
      <c r="C8" s="108">
        <v>142522.46</v>
      </c>
      <c r="D8" s="108">
        <v>2035.5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30765</v>
      </c>
      <c r="K8" s="108">
        <v>2940</v>
      </c>
      <c r="L8" s="111">
        <f t="shared" si="0"/>
        <v>178262.96</v>
      </c>
      <c r="M8" s="112">
        <f>'นวด-อบ-ประคบ '!C7</f>
        <v>181253.93000000002</v>
      </c>
      <c r="N8" s="109">
        <f t="shared" si="1"/>
        <v>359516.89</v>
      </c>
    </row>
    <row r="9" spans="1:14">
      <c r="A9" s="106" t="s">
        <v>11</v>
      </c>
      <c r="B9" s="107">
        <v>281694</v>
      </c>
      <c r="C9" s="108">
        <v>138517.28</v>
      </c>
      <c r="D9" s="108">
        <v>5066</v>
      </c>
      <c r="E9" s="108">
        <v>850</v>
      </c>
      <c r="F9" s="108">
        <v>0</v>
      </c>
      <c r="G9" s="108">
        <v>0</v>
      </c>
      <c r="H9" s="108">
        <v>0</v>
      </c>
      <c r="I9" s="108">
        <v>0</v>
      </c>
      <c r="J9" s="108">
        <v>40750</v>
      </c>
      <c r="K9" s="108">
        <v>280</v>
      </c>
      <c r="L9" s="111">
        <f t="shared" si="0"/>
        <v>185463.28</v>
      </c>
      <c r="M9" s="113">
        <f>'นวด-อบ-ประคบ '!C8</f>
        <v>225994.28</v>
      </c>
      <c r="N9" s="109">
        <f t="shared" si="1"/>
        <v>411457.56</v>
      </c>
    </row>
    <row r="10" spans="1:14">
      <c r="M10" s="45" t="s">
        <v>103</v>
      </c>
      <c r="N10" s="110">
        <f>N6+N9</f>
        <v>599348.35</v>
      </c>
    </row>
    <row r="11" spans="1:14">
      <c r="M11" s="243" t="s">
        <v>104</v>
      </c>
      <c r="N11" s="227"/>
    </row>
  </sheetData>
  <mergeCells count="13">
    <mergeCell ref="M11:N11"/>
    <mergeCell ref="J3:J4"/>
    <mergeCell ref="K3:K4"/>
    <mergeCell ref="L3:L4"/>
    <mergeCell ref="M3:M4"/>
    <mergeCell ref="A5:M5"/>
    <mergeCell ref="A1:M1"/>
    <mergeCell ref="A3:A4"/>
    <mergeCell ref="B3:B4"/>
    <mergeCell ref="C3:D3"/>
    <mergeCell ref="E3:F3"/>
    <mergeCell ref="G3:H3"/>
    <mergeCell ref="I3:I4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3" sqref="F23"/>
    </sheetView>
  </sheetViews>
  <sheetFormatPr defaultRowHeight="15"/>
  <cols>
    <col min="1" max="1" width="55.6640625" customWidth="1"/>
    <col min="2" max="2" width="14.6640625" customWidth="1"/>
    <col min="3" max="3" width="14.109375" customWidth="1"/>
    <col min="4" max="4" width="13.77734375" customWidth="1"/>
    <col min="5" max="5" width="12.21875" customWidth="1"/>
    <col min="6" max="6" width="14.44140625" customWidth="1"/>
    <col min="7" max="7" width="11.88671875" customWidth="1"/>
  </cols>
  <sheetData>
    <row r="1" spans="1:10" ht="18">
      <c r="A1" s="246" t="s">
        <v>34</v>
      </c>
      <c r="B1" s="247"/>
      <c r="C1" s="247"/>
      <c r="D1" s="247"/>
      <c r="E1" s="247"/>
      <c r="F1" s="247"/>
    </row>
    <row r="2" spans="1:10" ht="18">
      <c r="A2" s="253" t="s">
        <v>186</v>
      </c>
      <c r="B2" s="254"/>
      <c r="C2" s="254"/>
      <c r="D2" s="254"/>
      <c r="E2" s="254"/>
      <c r="F2" s="255"/>
    </row>
    <row r="3" spans="1:10" ht="18">
      <c r="A3" s="174"/>
      <c r="B3" s="175" t="s">
        <v>26</v>
      </c>
      <c r="C3" s="175"/>
      <c r="D3" s="175"/>
      <c r="E3" s="175"/>
      <c r="F3" s="172" t="s">
        <v>32</v>
      </c>
    </row>
    <row r="4" spans="1:10" ht="18">
      <c r="A4" s="176" t="s">
        <v>33</v>
      </c>
      <c r="B4" s="177"/>
      <c r="C4" s="177"/>
      <c r="D4" s="177" t="s">
        <v>38</v>
      </c>
      <c r="E4" s="177"/>
      <c r="F4" s="173"/>
    </row>
    <row r="5" spans="1:10" ht="18" customHeight="1">
      <c r="A5" s="178" t="s">
        <v>175</v>
      </c>
      <c r="B5" s="179">
        <v>44142</v>
      </c>
      <c r="C5" s="179"/>
      <c r="D5" s="179"/>
      <c r="E5" s="179"/>
      <c r="F5" s="173"/>
    </row>
    <row r="6" spans="1:10" ht="3.75" hidden="1" customHeight="1">
      <c r="A6" s="178" t="s">
        <v>36</v>
      </c>
      <c r="B6" s="179"/>
      <c r="C6" s="179"/>
      <c r="D6" s="179"/>
      <c r="E6" s="179"/>
      <c r="F6" s="173"/>
    </row>
    <row r="7" spans="1:10" ht="18">
      <c r="A7" s="178" t="s">
        <v>176</v>
      </c>
      <c r="B7" s="179"/>
      <c r="C7" s="179"/>
      <c r="D7" s="179"/>
      <c r="E7" s="179"/>
      <c r="F7" s="173"/>
      <c r="J7" t="s">
        <v>35</v>
      </c>
    </row>
    <row r="8" spans="1:10" ht="18">
      <c r="A8" s="178" t="s">
        <v>177</v>
      </c>
      <c r="B8" s="179">
        <v>261907.62</v>
      </c>
      <c r="C8" s="179"/>
      <c r="D8" s="179"/>
      <c r="E8" s="179"/>
      <c r="F8" s="173"/>
    </row>
    <row r="9" spans="1:10" ht="18">
      <c r="A9" s="178" t="s">
        <v>178</v>
      </c>
      <c r="B9" s="179"/>
      <c r="C9" s="179"/>
      <c r="D9" s="179">
        <v>212921.1</v>
      </c>
      <c r="E9" s="179"/>
      <c r="F9" s="173"/>
    </row>
    <row r="10" spans="1:10" ht="18">
      <c r="A10" s="178" t="s">
        <v>179</v>
      </c>
      <c r="B10" s="179">
        <v>5900</v>
      </c>
      <c r="C10" s="179"/>
      <c r="D10" s="179"/>
      <c r="E10" s="179"/>
      <c r="F10" s="173"/>
    </row>
    <row r="11" spans="1:10" ht="18">
      <c r="A11" s="178" t="s">
        <v>180</v>
      </c>
      <c r="B11" s="180">
        <v>0</v>
      </c>
      <c r="C11" s="181"/>
      <c r="D11" s="179">
        <v>100931.44</v>
      </c>
      <c r="E11" s="179"/>
      <c r="F11" s="173"/>
    </row>
    <row r="12" spans="1:10" ht="18">
      <c r="A12" s="178" t="s">
        <v>184</v>
      </c>
      <c r="B12" s="179">
        <v>56200</v>
      </c>
      <c r="C12" s="179"/>
      <c r="D12" s="179"/>
      <c r="E12" s="179"/>
      <c r="F12" s="173"/>
    </row>
    <row r="13" spans="1:10" ht="18">
      <c r="A13" s="178" t="s">
        <v>181</v>
      </c>
      <c r="B13" s="179">
        <v>13510</v>
      </c>
      <c r="C13" s="179"/>
      <c r="D13" s="179"/>
      <c r="E13" s="179"/>
      <c r="F13" s="173"/>
    </row>
    <row r="14" spans="1:10" ht="18">
      <c r="A14" s="182" t="s">
        <v>182</v>
      </c>
      <c r="B14" s="183"/>
      <c r="C14" s="183"/>
      <c r="D14" s="179">
        <v>6300</v>
      </c>
      <c r="E14" s="183"/>
      <c r="F14" s="184"/>
    </row>
    <row r="15" spans="1:10" ht="18">
      <c r="A15" s="182" t="s">
        <v>183</v>
      </c>
      <c r="B15" s="183"/>
      <c r="C15" s="183"/>
      <c r="D15" s="179">
        <v>5100</v>
      </c>
      <c r="E15" s="183"/>
      <c r="F15" s="184"/>
    </row>
    <row r="16" spans="1:10" ht="18">
      <c r="A16" s="182" t="s">
        <v>48</v>
      </c>
      <c r="B16" s="183"/>
      <c r="C16" s="183"/>
      <c r="D16" s="179">
        <v>9150</v>
      </c>
      <c r="E16" s="183"/>
      <c r="F16" s="184"/>
    </row>
    <row r="17" spans="1:7">
      <c r="A17" s="248" t="s">
        <v>40</v>
      </c>
      <c r="B17" s="250">
        <f>SUM(B5:B16)</f>
        <v>381659.62</v>
      </c>
      <c r="C17" s="256" t="s">
        <v>41</v>
      </c>
      <c r="D17" s="258">
        <f>SUM(D5:D16)</f>
        <v>334402.54000000004</v>
      </c>
      <c r="E17" s="260" t="s">
        <v>39</v>
      </c>
      <c r="F17" s="250">
        <f>SUM(B17,D17)</f>
        <v>716062.16</v>
      </c>
    </row>
    <row r="18" spans="1:7">
      <c r="A18" s="249"/>
      <c r="B18" s="251"/>
      <c r="C18" s="257"/>
      <c r="D18" s="259"/>
      <c r="E18" s="261"/>
      <c r="F18" s="252"/>
    </row>
    <row r="19" spans="1:7">
      <c r="B19" s="9"/>
      <c r="C19" s="9"/>
      <c r="D19" s="9"/>
      <c r="E19" s="9"/>
    </row>
    <row r="20" spans="1:7">
      <c r="B20" s="9"/>
      <c r="C20" s="9"/>
      <c r="D20" s="9"/>
      <c r="E20" s="9"/>
      <c r="F20" s="170" t="s">
        <v>185</v>
      </c>
      <c r="G20" s="170"/>
    </row>
    <row r="21" spans="1:7">
      <c r="B21" s="9"/>
      <c r="C21" s="9"/>
      <c r="D21" s="9"/>
      <c r="E21" s="9"/>
    </row>
    <row r="22" spans="1:7">
      <c r="B22" s="10"/>
      <c r="C22" s="10"/>
      <c r="D22" s="10"/>
      <c r="E22" s="10"/>
      <c r="F22" s="192"/>
    </row>
    <row r="23" spans="1:7">
      <c r="G23" s="171"/>
    </row>
    <row r="24" spans="1:7">
      <c r="B24" s="11"/>
      <c r="C24" s="11"/>
      <c r="D24" s="11"/>
      <c r="E24" s="11"/>
    </row>
  </sheetData>
  <mergeCells count="8">
    <mergeCell ref="A1:F1"/>
    <mergeCell ref="A17:A18"/>
    <mergeCell ref="B17:B18"/>
    <mergeCell ref="F17:F18"/>
    <mergeCell ref="A2:F2"/>
    <mergeCell ref="C17:C18"/>
    <mergeCell ref="D17:D18"/>
    <mergeCell ref="E17:E18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24" sqref="J24"/>
    </sheetView>
  </sheetViews>
  <sheetFormatPr defaultColWidth="8.77734375" defaultRowHeight="15"/>
  <cols>
    <col min="1" max="1" width="5.21875" style="17" customWidth="1"/>
    <col min="2" max="4" width="8.77734375" style="17"/>
    <col min="5" max="5" width="7.77734375" style="17" customWidth="1"/>
    <col min="6" max="6" width="8.77734375" style="17"/>
    <col min="7" max="7" width="10.5546875" style="17" customWidth="1"/>
    <col min="8" max="16384" width="8.77734375" style="17"/>
  </cols>
  <sheetData>
    <row r="1" spans="1:10">
      <c r="A1" s="18" t="s">
        <v>47</v>
      </c>
      <c r="B1" s="18"/>
      <c r="C1" s="18"/>
      <c r="D1" s="18"/>
      <c r="E1" s="18"/>
      <c r="F1" s="18"/>
      <c r="G1" s="18" t="s">
        <v>61</v>
      </c>
      <c r="H1" s="18" t="s">
        <v>46</v>
      </c>
      <c r="I1" s="18" t="s">
        <v>45</v>
      </c>
      <c r="J1" s="18" t="s">
        <v>44</v>
      </c>
    </row>
    <row r="2" spans="1:10">
      <c r="A2" s="18">
        <v>6701</v>
      </c>
      <c r="B2" s="18">
        <v>430</v>
      </c>
      <c r="C2" s="18">
        <v>15787</v>
      </c>
      <c r="D2" s="18">
        <v>2940</v>
      </c>
      <c r="E2" s="18">
        <v>170</v>
      </c>
      <c r="F2" s="18">
        <v>11670</v>
      </c>
      <c r="G2" s="18">
        <f>SUM(B2:F2)</f>
        <v>30997</v>
      </c>
      <c r="H2" s="18">
        <v>520</v>
      </c>
      <c r="I2" s="20">
        <v>3360</v>
      </c>
      <c r="J2" s="20">
        <v>5850</v>
      </c>
    </row>
    <row r="3" spans="1:10">
      <c r="A3" s="18">
        <v>6702</v>
      </c>
      <c r="B3" s="18">
        <v>7685</v>
      </c>
      <c r="C3" s="18">
        <v>980</v>
      </c>
      <c r="D3" s="18"/>
      <c r="E3" s="18"/>
      <c r="F3" s="18"/>
      <c r="G3" s="18">
        <f t="shared" ref="G3:G13" si="0">SUM(B3:F3)</f>
        <v>8665</v>
      </c>
      <c r="H3" s="18">
        <v>400</v>
      </c>
      <c r="I3" s="18"/>
      <c r="J3" s="18"/>
    </row>
    <row r="4" spans="1:10">
      <c r="A4" s="18">
        <v>6703</v>
      </c>
      <c r="B4" s="18">
        <v>9478</v>
      </c>
      <c r="C4" s="18">
        <v>990</v>
      </c>
      <c r="D4" s="18">
        <v>395</v>
      </c>
      <c r="E4" s="18"/>
      <c r="F4" s="18"/>
      <c r="G4" s="18">
        <f t="shared" si="0"/>
        <v>10863</v>
      </c>
      <c r="H4" s="18">
        <v>500</v>
      </c>
      <c r="I4" s="18"/>
      <c r="J4" s="18"/>
    </row>
    <row r="5" spans="1:10">
      <c r="A5" s="18">
        <v>6704</v>
      </c>
      <c r="B5" s="18">
        <v>7750</v>
      </c>
      <c r="C5" s="18"/>
      <c r="D5" s="18"/>
      <c r="E5" s="18"/>
      <c r="F5" s="18"/>
      <c r="G5" s="18">
        <f t="shared" si="0"/>
        <v>7750</v>
      </c>
      <c r="H5" s="18">
        <v>680</v>
      </c>
      <c r="I5" s="18"/>
      <c r="J5" s="18"/>
    </row>
    <row r="6" spans="1:10">
      <c r="A6" s="18">
        <v>6705</v>
      </c>
      <c r="B6" s="18">
        <v>5920</v>
      </c>
      <c r="C6" s="18">
        <v>595</v>
      </c>
      <c r="D6" s="18">
        <v>325.52</v>
      </c>
      <c r="E6" s="18"/>
      <c r="F6" s="18"/>
      <c r="G6" s="18">
        <f t="shared" si="0"/>
        <v>6840.52</v>
      </c>
      <c r="H6" s="18">
        <v>500</v>
      </c>
      <c r="I6" s="18"/>
      <c r="J6" s="18"/>
    </row>
    <row r="7" spans="1:10">
      <c r="A7" s="18">
        <v>6706</v>
      </c>
      <c r="B7" s="18">
        <v>8244.56</v>
      </c>
      <c r="C7" s="18">
        <v>1154</v>
      </c>
      <c r="D7" s="18"/>
      <c r="E7" s="18"/>
      <c r="F7" s="18"/>
      <c r="G7" s="18">
        <f t="shared" si="0"/>
        <v>9398.56</v>
      </c>
      <c r="H7" s="18">
        <v>500</v>
      </c>
      <c r="I7" s="18"/>
      <c r="J7" s="18"/>
    </row>
    <row r="8" spans="1:10">
      <c r="A8" s="18">
        <v>6707</v>
      </c>
      <c r="B8" s="18">
        <v>1519.96</v>
      </c>
      <c r="C8" s="18">
        <v>250</v>
      </c>
      <c r="D8" s="18"/>
      <c r="E8" s="18"/>
      <c r="F8" s="18"/>
      <c r="G8" s="18">
        <f t="shared" si="0"/>
        <v>1769.96</v>
      </c>
      <c r="H8" s="18">
        <v>1120</v>
      </c>
      <c r="I8" s="18"/>
      <c r="J8" s="18"/>
    </row>
    <row r="9" spans="1:10" ht="18">
      <c r="A9" s="18">
        <v>6708</v>
      </c>
      <c r="B9" s="18">
        <v>12929.12</v>
      </c>
      <c r="C9" s="18">
        <v>235</v>
      </c>
      <c r="D9" s="18">
        <v>1026.3900000000001</v>
      </c>
      <c r="E9" s="18">
        <v>8702.56</v>
      </c>
      <c r="F9" s="18"/>
      <c r="G9" s="18">
        <f t="shared" si="0"/>
        <v>22893.07</v>
      </c>
      <c r="H9" s="18">
        <v>150</v>
      </c>
      <c r="I9" s="19" t="s">
        <v>43</v>
      </c>
      <c r="J9" s="18"/>
    </row>
    <row r="10" spans="1:10">
      <c r="A10" s="18">
        <v>6709</v>
      </c>
      <c r="B10" s="18">
        <v>2167.94</v>
      </c>
      <c r="C10" s="18"/>
      <c r="D10" s="18"/>
      <c r="E10" s="18"/>
      <c r="F10" s="18"/>
      <c r="G10" s="18">
        <f t="shared" si="0"/>
        <v>2167.94</v>
      </c>
      <c r="H10" s="18">
        <v>540</v>
      </c>
      <c r="I10" s="18"/>
      <c r="J10" s="18"/>
    </row>
    <row r="11" spans="1:10">
      <c r="A11" s="18">
        <v>6710</v>
      </c>
      <c r="B11" s="18">
        <v>10853.84</v>
      </c>
      <c r="C11" s="18"/>
      <c r="D11" s="18"/>
      <c r="E11" s="18"/>
      <c r="F11" s="18"/>
      <c r="G11" s="18">
        <f t="shared" si="0"/>
        <v>10853.84</v>
      </c>
      <c r="H11" s="18">
        <v>600</v>
      </c>
      <c r="I11" s="18"/>
      <c r="J11" s="18"/>
    </row>
    <row r="12" spans="1:10">
      <c r="A12" s="18"/>
      <c r="B12" s="18"/>
      <c r="C12" s="18"/>
      <c r="D12" s="18"/>
      <c r="E12" s="18"/>
      <c r="F12" s="18"/>
      <c r="G12" s="18">
        <f t="shared" si="0"/>
        <v>0</v>
      </c>
      <c r="H12" s="18">
        <v>580</v>
      </c>
      <c r="I12" s="18"/>
      <c r="J12" s="18"/>
    </row>
    <row r="13" spans="1:10">
      <c r="A13" s="18"/>
      <c r="B13" s="18"/>
      <c r="C13" s="18"/>
      <c r="D13" s="18"/>
      <c r="E13" s="18"/>
      <c r="F13" s="18"/>
      <c r="G13" s="18">
        <f t="shared" si="0"/>
        <v>0</v>
      </c>
      <c r="H13" s="18">
        <v>40</v>
      </c>
      <c r="I13" s="18"/>
      <c r="J13" s="18"/>
    </row>
    <row r="14" spans="1:10">
      <c r="A14" s="18"/>
      <c r="B14" s="18"/>
      <c r="C14" s="18"/>
      <c r="D14" s="18"/>
      <c r="E14" s="18"/>
      <c r="F14" s="18"/>
      <c r="G14" s="18">
        <f>SUM(G2:G13)</f>
        <v>112198.89000000001</v>
      </c>
      <c r="H14" s="20">
        <f>SUM(H2:H13)</f>
        <v>6130</v>
      </c>
      <c r="I14" s="18"/>
      <c r="J14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6"/>
  <sheetViews>
    <sheetView workbookViewId="0">
      <selection activeCell="G19" sqref="G19"/>
    </sheetView>
  </sheetViews>
  <sheetFormatPr defaultRowHeight="15"/>
  <cols>
    <col min="1" max="1" width="19.21875" customWidth="1"/>
    <col min="2" max="2" width="5.109375" customWidth="1"/>
    <col min="3" max="3" width="11.77734375" customWidth="1"/>
    <col min="4" max="4" width="4.6640625" customWidth="1"/>
    <col min="5" max="5" width="12" customWidth="1"/>
    <col min="6" max="6" width="7.109375" customWidth="1"/>
    <col min="7" max="7" width="11" customWidth="1"/>
    <col min="8" max="8" width="9.6640625" customWidth="1"/>
    <col min="9" max="9" width="11.88671875" customWidth="1"/>
    <col min="10" max="10" width="11" customWidth="1"/>
    <col min="11" max="11" width="11.33203125" customWidth="1"/>
    <col min="12" max="13" width="12.21875" customWidth="1"/>
    <col min="14" max="14" width="5.5546875" customWidth="1"/>
    <col min="15" max="15" width="14.21875" customWidth="1"/>
  </cols>
  <sheetData>
    <row r="1" spans="1:16" ht="22.5">
      <c r="A1" s="159"/>
      <c r="B1" s="199" t="s">
        <v>170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2"/>
      <c r="N1" s="160"/>
      <c r="O1" s="199" t="s">
        <v>158</v>
      </c>
    </row>
    <row r="2" spans="1:16">
      <c r="A2" s="159"/>
      <c r="B2" s="201" t="s">
        <v>153</v>
      </c>
      <c r="C2" s="201"/>
      <c r="D2" s="201" t="s">
        <v>154</v>
      </c>
      <c r="E2" s="201"/>
      <c r="F2" s="201" t="s">
        <v>155</v>
      </c>
      <c r="G2" s="201"/>
      <c r="H2" s="201" t="s">
        <v>163</v>
      </c>
      <c r="I2" s="201"/>
      <c r="J2" s="201" t="s">
        <v>157</v>
      </c>
      <c r="K2" s="201"/>
      <c r="L2" s="201" t="s">
        <v>156</v>
      </c>
      <c r="M2" s="201"/>
      <c r="N2" s="162"/>
      <c r="O2" s="200"/>
    </row>
    <row r="3" spans="1:16">
      <c r="A3" s="159"/>
      <c r="B3" s="164" t="s">
        <v>144</v>
      </c>
      <c r="C3" s="164" t="s">
        <v>164</v>
      </c>
      <c r="D3" s="164" t="s">
        <v>144</v>
      </c>
      <c r="E3" s="164" t="s">
        <v>165</v>
      </c>
      <c r="F3" s="164" t="s">
        <v>144</v>
      </c>
      <c r="G3" s="164" t="s">
        <v>166</v>
      </c>
      <c r="H3" s="164" t="s">
        <v>144</v>
      </c>
      <c r="I3" s="164" t="s">
        <v>26</v>
      </c>
      <c r="J3" s="164" t="s">
        <v>144</v>
      </c>
      <c r="K3" s="164" t="s">
        <v>167</v>
      </c>
      <c r="L3" s="164" t="s">
        <v>144</v>
      </c>
      <c r="M3" s="164" t="s">
        <v>168</v>
      </c>
      <c r="N3" s="165" t="s">
        <v>144</v>
      </c>
      <c r="O3" s="164" t="s">
        <v>169</v>
      </c>
      <c r="P3" s="168" t="s">
        <v>18</v>
      </c>
    </row>
    <row r="4" spans="1:16">
      <c r="A4" s="12" t="s">
        <v>159</v>
      </c>
      <c r="B4" s="161">
        <v>0</v>
      </c>
      <c r="C4" s="15">
        <v>0</v>
      </c>
      <c r="D4" s="161">
        <v>0</v>
      </c>
      <c r="E4" s="15">
        <v>0</v>
      </c>
      <c r="F4" s="161">
        <v>7</v>
      </c>
      <c r="G4" s="15">
        <v>525</v>
      </c>
      <c r="H4" s="161">
        <v>23</v>
      </c>
      <c r="I4" s="15">
        <v>2400</v>
      </c>
      <c r="J4" s="161">
        <v>0</v>
      </c>
      <c r="K4" s="15">
        <f>J4*100</f>
        <v>0</v>
      </c>
      <c r="L4" s="161">
        <v>4</v>
      </c>
      <c r="M4" s="15">
        <f>L4*80</f>
        <v>320</v>
      </c>
      <c r="N4" s="161">
        <v>29</v>
      </c>
      <c r="O4" s="15">
        <v>2030</v>
      </c>
      <c r="P4" s="169">
        <f>SUM(O4+M4+K4+I4+G4+E4+C4)</f>
        <v>5275</v>
      </c>
    </row>
    <row r="5" spans="1:16">
      <c r="A5" s="12" t="s">
        <v>160</v>
      </c>
      <c r="B5" s="161">
        <v>13</v>
      </c>
      <c r="C5" s="15">
        <v>4680</v>
      </c>
      <c r="D5" s="161">
        <v>0</v>
      </c>
      <c r="E5" s="15">
        <v>0</v>
      </c>
      <c r="F5" s="161">
        <v>22</v>
      </c>
      <c r="G5" s="15">
        <v>1650</v>
      </c>
      <c r="H5" s="161">
        <v>24</v>
      </c>
      <c r="I5" s="15">
        <v>1800</v>
      </c>
      <c r="J5" s="161">
        <v>59</v>
      </c>
      <c r="K5" s="15">
        <f t="shared" ref="K5:K7" si="0">J5*100</f>
        <v>5900</v>
      </c>
      <c r="L5" s="161">
        <v>584</v>
      </c>
      <c r="M5" s="15">
        <f t="shared" ref="M5:M7" si="1">L5*80</f>
        <v>46720</v>
      </c>
      <c r="N5" s="161">
        <v>159</v>
      </c>
      <c r="O5" s="15">
        <v>12250</v>
      </c>
      <c r="P5" s="169">
        <f t="shared" ref="P5:P7" si="2">SUM(O5+M5+K5+I5+G5+E5+C5)</f>
        <v>73000</v>
      </c>
    </row>
    <row r="6" spans="1:16">
      <c r="A6" s="12" t="s">
        <v>161</v>
      </c>
      <c r="B6" s="161">
        <v>20</v>
      </c>
      <c r="C6" s="15">
        <v>7200</v>
      </c>
      <c r="D6" s="161">
        <v>5</v>
      </c>
      <c r="E6" s="15">
        <v>1710</v>
      </c>
      <c r="F6" s="161">
        <v>109</v>
      </c>
      <c r="G6" s="15">
        <v>8175</v>
      </c>
      <c r="H6" s="161">
        <v>107</v>
      </c>
      <c r="I6" s="15">
        <v>9780</v>
      </c>
      <c r="J6" s="161">
        <v>0</v>
      </c>
      <c r="K6" s="15">
        <f t="shared" si="0"/>
        <v>0</v>
      </c>
      <c r="L6" s="161">
        <v>240</v>
      </c>
      <c r="M6" s="15">
        <f t="shared" si="1"/>
        <v>19200</v>
      </c>
      <c r="N6" s="161">
        <v>57</v>
      </c>
      <c r="O6" s="15">
        <v>4200</v>
      </c>
      <c r="P6" s="169">
        <f t="shared" si="2"/>
        <v>50265</v>
      </c>
    </row>
    <row r="7" spans="1:16">
      <c r="A7" s="12" t="s">
        <v>162</v>
      </c>
      <c r="B7" s="161">
        <v>59</v>
      </c>
      <c r="C7" s="163">
        <v>22680</v>
      </c>
      <c r="D7" s="161">
        <v>3</v>
      </c>
      <c r="E7" s="15">
        <v>720</v>
      </c>
      <c r="F7" s="161">
        <v>35</v>
      </c>
      <c r="G7" s="15">
        <v>2625</v>
      </c>
      <c r="H7" s="161">
        <v>115</v>
      </c>
      <c r="I7" s="15">
        <v>11040</v>
      </c>
      <c r="J7" s="161">
        <v>19</v>
      </c>
      <c r="K7" s="15">
        <f t="shared" si="0"/>
        <v>1900</v>
      </c>
      <c r="L7" s="161">
        <v>125</v>
      </c>
      <c r="M7" s="15">
        <f t="shared" si="1"/>
        <v>10000</v>
      </c>
      <c r="N7" s="161" t="s">
        <v>147</v>
      </c>
      <c r="O7" s="15">
        <v>350</v>
      </c>
      <c r="P7" s="169">
        <f t="shared" si="2"/>
        <v>49315</v>
      </c>
    </row>
    <row r="8" spans="1:16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6">
      <c r="A9" s="159"/>
      <c r="B9" s="166" t="s">
        <v>18</v>
      </c>
      <c r="C9" s="167">
        <f>SUM(P4+P5+P6+P7)</f>
        <v>177855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</row>
    <row r="10" spans="1:16">
      <c r="M10" s="159"/>
      <c r="N10" s="159"/>
      <c r="O10" s="159"/>
      <c r="P10" s="159"/>
    </row>
    <row r="11" spans="1:16">
      <c r="M11" s="159"/>
      <c r="N11" s="159"/>
      <c r="O11" s="159"/>
      <c r="P11" s="159"/>
    </row>
    <row r="12" spans="1:16">
      <c r="M12" s="159"/>
      <c r="N12" s="159"/>
      <c r="O12" s="159"/>
      <c r="P12" s="159"/>
    </row>
    <row r="13" spans="1:16">
      <c r="M13" s="159"/>
      <c r="N13" s="159"/>
      <c r="O13" s="159"/>
      <c r="P13" s="159"/>
    </row>
    <row r="14" spans="1:16">
      <c r="M14" s="159"/>
      <c r="N14" s="159"/>
      <c r="O14" s="159"/>
      <c r="P14" s="159"/>
    </row>
    <row r="15" spans="1:16">
      <c r="M15" s="159"/>
      <c r="N15" s="159"/>
      <c r="O15" s="159"/>
      <c r="P15" s="159"/>
    </row>
    <row r="16" spans="1:16">
      <c r="M16" s="159"/>
      <c r="N16" s="159"/>
      <c r="O16" s="159"/>
      <c r="P16" s="159"/>
    </row>
  </sheetData>
  <mergeCells count="8">
    <mergeCell ref="O1:O2"/>
    <mergeCell ref="B2:C2"/>
    <mergeCell ref="D2:E2"/>
    <mergeCell ref="F2:G2"/>
    <mergeCell ref="H2:I2"/>
    <mergeCell ref="J2:K2"/>
    <mergeCell ref="L2:M2"/>
    <mergeCell ref="B1:M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9"/>
  <sheetViews>
    <sheetView topLeftCell="L1" zoomScale="80" zoomScaleNormal="80" workbookViewId="0">
      <selection activeCell="CP22" sqref="CP22"/>
    </sheetView>
  </sheetViews>
  <sheetFormatPr defaultRowHeight="15"/>
  <cols>
    <col min="1" max="1" width="11.21875" customWidth="1"/>
    <col min="2" max="2" width="25.5546875" customWidth="1"/>
    <col min="3" max="3" width="10.88671875" style="2" customWidth="1"/>
    <col min="4" max="4" width="0.109375" hidden="1" customWidth="1"/>
    <col min="5" max="5" width="12.21875" hidden="1" customWidth="1"/>
    <col min="6" max="6" width="13.6640625" hidden="1" customWidth="1"/>
    <col min="7" max="7" width="18.109375" hidden="1" customWidth="1"/>
    <col min="8" max="8" width="22.109375" hidden="1" customWidth="1"/>
    <col min="9" max="9" width="11.44140625" hidden="1" customWidth="1"/>
    <col min="10" max="11" width="11.21875" hidden="1" customWidth="1"/>
    <col min="12" max="12" width="10.109375" style="2" customWidth="1"/>
    <col min="13" max="13" width="10.44140625" hidden="1" customWidth="1"/>
    <col min="14" max="14" width="8.33203125" hidden="1" customWidth="1"/>
    <col min="15" max="15" width="10" hidden="1" customWidth="1"/>
    <col min="16" max="16" width="12.44140625" hidden="1" customWidth="1"/>
    <col min="17" max="17" width="7.21875" hidden="1" customWidth="1"/>
    <col min="18" max="18" width="9.109375" hidden="1" customWidth="1"/>
    <col min="19" max="19" width="10.44140625" hidden="1" customWidth="1"/>
    <col min="20" max="20" width="11.6640625" hidden="1" customWidth="1"/>
    <col min="21" max="21" width="9" style="2" customWidth="1"/>
    <col min="22" max="22" width="0.109375" hidden="1" customWidth="1"/>
    <col min="23" max="23" width="10.21875" hidden="1" customWidth="1"/>
    <col min="24" max="24" width="10.33203125" hidden="1" customWidth="1"/>
    <col min="25" max="25" width="10.21875" hidden="1" customWidth="1"/>
    <col min="26" max="26" width="10.109375" hidden="1" customWidth="1"/>
    <col min="27" max="27" width="10" hidden="1" customWidth="1"/>
    <col min="28" max="28" width="10.109375" hidden="1" customWidth="1"/>
    <col min="29" max="29" width="10.21875" hidden="1" customWidth="1"/>
    <col min="30" max="30" width="8.88671875" style="2" customWidth="1"/>
    <col min="31" max="32" width="14.6640625" hidden="1" customWidth="1"/>
    <col min="33" max="33" width="13.21875" hidden="1" customWidth="1"/>
    <col min="34" max="34" width="11.44140625" hidden="1" customWidth="1"/>
    <col min="35" max="35" width="13.21875" hidden="1" customWidth="1"/>
    <col min="36" max="37" width="11.77734375" hidden="1" customWidth="1"/>
    <col min="38" max="38" width="11.21875" hidden="1" customWidth="1"/>
    <col min="39" max="39" width="9" style="2" customWidth="1"/>
    <col min="40" max="40" width="0.21875" hidden="1" customWidth="1"/>
    <col min="41" max="41" width="10" hidden="1" customWidth="1"/>
    <col min="42" max="42" width="9.109375" hidden="1" customWidth="1"/>
    <col min="43" max="43" width="12.6640625" hidden="1" customWidth="1"/>
    <col min="44" max="44" width="19.109375" hidden="1" customWidth="1"/>
    <col min="45" max="45" width="18" hidden="1" customWidth="1"/>
    <col min="46" max="46" width="20.77734375" hidden="1" customWidth="1"/>
    <col min="47" max="47" width="21.6640625" hidden="1" customWidth="1"/>
    <col min="48" max="48" width="9.109375" style="2" customWidth="1"/>
    <col min="49" max="49" width="8.21875" hidden="1" customWidth="1"/>
    <col min="50" max="51" width="9.77734375" hidden="1" customWidth="1"/>
    <col min="52" max="52" width="13.77734375" hidden="1" customWidth="1"/>
    <col min="53" max="53" width="26.21875" hidden="1" customWidth="1"/>
    <col min="54" max="55" width="26.77734375" hidden="1" customWidth="1"/>
    <col min="56" max="56" width="26.6640625" hidden="1" customWidth="1"/>
    <col min="57" max="57" width="8.6640625" style="2" customWidth="1"/>
    <col min="58" max="58" width="0.109375" hidden="1" customWidth="1"/>
    <col min="59" max="60" width="8.21875" hidden="1" customWidth="1"/>
    <col min="61" max="61" width="12.77734375" hidden="1" customWidth="1"/>
    <col min="62" max="62" width="26.5546875" hidden="1" customWidth="1"/>
    <col min="63" max="63" width="11.21875" hidden="1" customWidth="1"/>
    <col min="64" max="64" width="9.5546875" hidden="1" customWidth="1"/>
    <col min="65" max="65" width="0.109375" hidden="1" customWidth="1"/>
    <col min="66" max="66" width="10.5546875" customWidth="1"/>
    <col min="67" max="67" width="7.33203125" hidden="1" customWidth="1"/>
    <col min="68" max="68" width="8.33203125" hidden="1" customWidth="1"/>
    <col min="69" max="69" width="7.77734375" hidden="1" customWidth="1"/>
    <col min="70" max="70" width="15.77734375" hidden="1" customWidth="1"/>
    <col min="71" max="71" width="7.77734375" hidden="1" customWidth="1"/>
    <col min="72" max="72" width="6.77734375" hidden="1" customWidth="1"/>
    <col min="73" max="73" width="6.33203125" hidden="1" customWidth="1"/>
    <col min="74" max="74" width="12.77734375" hidden="1" customWidth="1"/>
    <col min="75" max="75" width="8.33203125" customWidth="1"/>
    <col min="76" max="76" width="5.77734375" hidden="1" customWidth="1"/>
    <col min="77" max="77" width="7.77734375" hidden="1" customWidth="1"/>
    <col min="78" max="78" width="0.109375" hidden="1" customWidth="1"/>
    <col min="79" max="79" width="9.88671875" hidden="1" customWidth="1"/>
    <col min="80" max="80" width="6.77734375" hidden="1" customWidth="1"/>
    <col min="81" max="81" width="9.5546875" hidden="1" customWidth="1"/>
    <col min="82" max="82" width="12" hidden="1" customWidth="1"/>
    <col min="83" max="83" width="12.5546875" hidden="1" customWidth="1"/>
    <col min="84" max="84" width="9.21875" customWidth="1"/>
    <col min="85" max="85" width="6.88671875" customWidth="1"/>
    <col min="86" max="86" width="7.77734375" customWidth="1"/>
    <col min="87" max="87" width="7.21875" customWidth="1"/>
    <col min="88" max="88" width="11.33203125" customWidth="1"/>
    <col min="89" max="89" width="25.33203125" hidden="1" customWidth="1"/>
    <col min="90" max="90" width="9.44140625" hidden="1" customWidth="1"/>
    <col min="91" max="91" width="10.5546875" hidden="1" customWidth="1"/>
    <col min="92" max="92" width="13.5546875" hidden="1" customWidth="1"/>
    <col min="93" max="93" width="13.77734375" customWidth="1"/>
    <col min="94" max="94" width="10.109375" customWidth="1"/>
    <col min="95" max="95" width="6.33203125" customWidth="1"/>
    <col min="96" max="96" width="8.21875" customWidth="1"/>
    <col min="97" max="97" width="12.88671875" customWidth="1"/>
    <col min="98" max="98" width="9" hidden="1" customWidth="1"/>
    <col min="99" max="99" width="9.21875" hidden="1" customWidth="1"/>
    <col min="100" max="100" width="10.88671875" hidden="1" customWidth="1"/>
    <col min="101" max="101" width="9" hidden="1" customWidth="1"/>
    <col min="102" max="102" width="10.21875" customWidth="1"/>
    <col min="103" max="103" width="7.33203125" customWidth="1"/>
    <col min="104" max="104" width="8.21875" customWidth="1"/>
    <col min="105" max="105" width="6.88671875" customWidth="1"/>
    <col min="106" max="106" width="13.44140625" customWidth="1"/>
    <col min="107" max="107" width="10.77734375" hidden="1" customWidth="1"/>
    <col min="108" max="108" width="11.77734375" hidden="1" customWidth="1"/>
    <col min="109" max="109" width="13" hidden="1" customWidth="1"/>
    <col min="110" max="110" width="13.77734375" hidden="1" customWidth="1"/>
    <col min="111" max="111" width="11.44140625" customWidth="1"/>
    <col min="112" max="112" width="9" customWidth="1"/>
    <col min="113" max="113" width="0.109375" hidden="1" customWidth="1"/>
    <col min="114" max="116" width="8.77734375" hidden="1" customWidth="1"/>
    <col min="117" max="117" width="16.21875" hidden="1" customWidth="1"/>
    <col min="118" max="119" width="0.109375" hidden="1" customWidth="1"/>
    <col min="120" max="120" width="9.88671875" hidden="1" customWidth="1"/>
    <col min="121" max="121" width="6.77734375" hidden="1" customWidth="1"/>
    <col min="122" max="122" width="9.88671875" hidden="1" customWidth="1"/>
    <col min="123" max="123" width="12.21875" customWidth="1"/>
    <col min="124" max="124" width="15.21875" customWidth="1"/>
  </cols>
  <sheetData>
    <row r="1" spans="1:123" ht="23.45" customHeight="1">
      <c r="A1" s="210" t="s">
        <v>172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2"/>
      <c r="CY1" s="212"/>
      <c r="CZ1" s="212"/>
      <c r="DA1" s="212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</row>
    <row r="2" spans="1:123" ht="29.25">
      <c r="A2" s="25" t="s">
        <v>0</v>
      </c>
      <c r="B2" s="25" t="s">
        <v>1</v>
      </c>
      <c r="C2" s="26"/>
      <c r="D2" s="213">
        <v>24746</v>
      </c>
      <c r="E2" s="214"/>
      <c r="F2" s="214"/>
      <c r="G2" s="214"/>
      <c r="H2" s="214"/>
      <c r="I2" s="214"/>
      <c r="J2" s="214"/>
      <c r="K2" s="214"/>
      <c r="L2" s="215"/>
      <c r="M2" s="213">
        <v>24777</v>
      </c>
      <c r="N2" s="214"/>
      <c r="O2" s="214"/>
      <c r="P2" s="214"/>
      <c r="Q2" s="214"/>
      <c r="R2" s="214"/>
      <c r="S2" s="214"/>
      <c r="T2" s="214"/>
      <c r="U2" s="215"/>
      <c r="V2" s="213">
        <v>24807</v>
      </c>
      <c r="W2" s="214"/>
      <c r="X2" s="214"/>
      <c r="Y2" s="214"/>
      <c r="Z2" s="214"/>
      <c r="AA2" s="214"/>
      <c r="AB2" s="214"/>
      <c r="AC2" s="214"/>
      <c r="AD2" s="215"/>
      <c r="AE2" s="213">
        <v>24838</v>
      </c>
      <c r="AF2" s="214"/>
      <c r="AG2" s="214"/>
      <c r="AH2" s="214"/>
      <c r="AI2" s="214"/>
      <c r="AJ2" s="214"/>
      <c r="AK2" s="214"/>
      <c r="AL2" s="214"/>
      <c r="AM2" s="215"/>
      <c r="AN2" s="213">
        <v>24869</v>
      </c>
      <c r="AO2" s="214"/>
      <c r="AP2" s="214"/>
      <c r="AQ2" s="214"/>
      <c r="AR2" s="214"/>
      <c r="AS2" s="214"/>
      <c r="AT2" s="214"/>
      <c r="AU2" s="214"/>
      <c r="AV2" s="215"/>
      <c r="AW2" s="216">
        <v>24898</v>
      </c>
      <c r="AX2" s="217"/>
      <c r="AY2" s="217"/>
      <c r="AZ2" s="217"/>
      <c r="BA2" s="217"/>
      <c r="BB2" s="217"/>
      <c r="BC2" s="217"/>
      <c r="BD2" s="217"/>
      <c r="BE2" s="217"/>
      <c r="BF2" s="207" t="s">
        <v>85</v>
      </c>
      <c r="BG2" s="208"/>
      <c r="BH2" s="208"/>
      <c r="BI2" s="208"/>
      <c r="BJ2" s="208"/>
      <c r="BK2" s="208"/>
      <c r="BL2" s="208"/>
      <c r="BM2" s="208"/>
      <c r="BN2" s="209"/>
      <c r="BO2" s="207" t="s">
        <v>82</v>
      </c>
      <c r="BP2" s="208"/>
      <c r="BQ2" s="208"/>
      <c r="BR2" s="208"/>
      <c r="BS2" s="208"/>
      <c r="BT2" s="208"/>
      <c r="BU2" s="208"/>
      <c r="BV2" s="208"/>
      <c r="BW2" s="209"/>
      <c r="BX2" s="207" t="s">
        <v>83</v>
      </c>
      <c r="BY2" s="208"/>
      <c r="BZ2" s="208"/>
      <c r="CA2" s="208"/>
      <c r="CB2" s="208"/>
      <c r="CC2" s="208"/>
      <c r="CD2" s="208"/>
      <c r="CE2" s="208"/>
      <c r="CF2" s="209"/>
      <c r="CG2" s="207" t="s">
        <v>84</v>
      </c>
      <c r="CH2" s="208"/>
      <c r="CI2" s="208"/>
      <c r="CJ2" s="208"/>
      <c r="CK2" s="208"/>
      <c r="CL2" s="208"/>
      <c r="CM2" s="208"/>
      <c r="CN2" s="208"/>
      <c r="CO2" s="209"/>
      <c r="CP2" s="207" t="s">
        <v>86</v>
      </c>
      <c r="CQ2" s="208"/>
      <c r="CR2" s="208"/>
      <c r="CS2" s="208"/>
      <c r="CT2" s="208"/>
      <c r="CU2" s="208"/>
      <c r="CV2" s="208"/>
      <c r="CW2" s="208"/>
      <c r="CX2" s="209"/>
      <c r="CY2" s="207" t="s">
        <v>87</v>
      </c>
      <c r="CZ2" s="208"/>
      <c r="DA2" s="208"/>
      <c r="DB2" s="208"/>
      <c r="DC2" s="208"/>
      <c r="DD2" s="208"/>
      <c r="DE2" s="208"/>
      <c r="DF2" s="208"/>
      <c r="DG2" s="209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</row>
    <row r="3" spans="1:123" ht="29.25">
      <c r="A3" s="27"/>
      <c r="B3" s="27"/>
      <c r="C3" s="28" t="s">
        <v>19</v>
      </c>
      <c r="D3" s="27" t="s">
        <v>14</v>
      </c>
      <c r="E3" s="27" t="s">
        <v>15</v>
      </c>
      <c r="F3" s="27" t="s">
        <v>16</v>
      </c>
      <c r="G3" s="27" t="s">
        <v>17</v>
      </c>
      <c r="H3" s="27"/>
      <c r="I3" s="27"/>
      <c r="J3" s="27"/>
      <c r="K3" s="27"/>
      <c r="L3" s="29" t="s">
        <v>18</v>
      </c>
      <c r="M3" s="27" t="s">
        <v>14</v>
      </c>
      <c r="N3" s="27" t="s">
        <v>15</v>
      </c>
      <c r="O3" s="27" t="s">
        <v>16</v>
      </c>
      <c r="P3" s="27" t="s">
        <v>17</v>
      </c>
      <c r="Q3" s="27"/>
      <c r="R3" s="27"/>
      <c r="S3" s="27"/>
      <c r="T3" s="27"/>
      <c r="U3" s="29" t="s">
        <v>18</v>
      </c>
      <c r="V3" s="27" t="s">
        <v>14</v>
      </c>
      <c r="W3" s="27" t="s">
        <v>15</v>
      </c>
      <c r="X3" s="27" t="s">
        <v>16</v>
      </c>
      <c r="Y3" s="27" t="s">
        <v>17</v>
      </c>
      <c r="Z3" s="27"/>
      <c r="AA3" s="27"/>
      <c r="AB3" s="27"/>
      <c r="AC3" s="27"/>
      <c r="AD3" s="29" t="s">
        <v>18</v>
      </c>
      <c r="AE3" s="27" t="s">
        <v>14</v>
      </c>
      <c r="AF3" s="27" t="s">
        <v>15</v>
      </c>
      <c r="AG3" s="27" t="s">
        <v>16</v>
      </c>
      <c r="AH3" s="27" t="s">
        <v>17</v>
      </c>
      <c r="AI3" s="27"/>
      <c r="AJ3" s="27"/>
      <c r="AK3" s="27"/>
      <c r="AL3" s="27"/>
      <c r="AM3" s="29" t="s">
        <v>18</v>
      </c>
      <c r="AN3" s="27" t="s">
        <v>14</v>
      </c>
      <c r="AO3" s="27" t="s">
        <v>15</v>
      </c>
      <c r="AP3" s="27" t="s">
        <v>16</v>
      </c>
      <c r="AQ3" s="27" t="s">
        <v>17</v>
      </c>
      <c r="AR3" s="27"/>
      <c r="AS3" s="27"/>
      <c r="AT3" s="27"/>
      <c r="AU3" s="27"/>
      <c r="AV3" s="29" t="s">
        <v>18</v>
      </c>
      <c r="AW3" s="27" t="s">
        <v>14</v>
      </c>
      <c r="AX3" s="27" t="s">
        <v>15</v>
      </c>
      <c r="AY3" s="27" t="s">
        <v>16</v>
      </c>
      <c r="AZ3" s="27" t="s">
        <v>17</v>
      </c>
      <c r="BA3" s="27"/>
      <c r="BB3" s="27"/>
      <c r="BC3" s="27"/>
      <c r="BD3" s="27"/>
      <c r="BE3" s="29" t="s">
        <v>18</v>
      </c>
      <c r="BF3" s="27" t="s">
        <v>14</v>
      </c>
      <c r="BG3" s="27" t="s">
        <v>15</v>
      </c>
      <c r="BH3" s="27" t="s">
        <v>16</v>
      </c>
      <c r="BI3" s="27" t="s">
        <v>17</v>
      </c>
      <c r="BJ3" s="27"/>
      <c r="BK3" s="27"/>
      <c r="BL3" s="27"/>
      <c r="BM3" s="27"/>
      <c r="BN3" s="29" t="s">
        <v>18</v>
      </c>
      <c r="BO3" s="27" t="s">
        <v>14</v>
      </c>
      <c r="BP3" s="27" t="s">
        <v>15</v>
      </c>
      <c r="BQ3" s="27" t="s">
        <v>16</v>
      </c>
      <c r="BR3" s="27" t="s">
        <v>17</v>
      </c>
      <c r="BS3" s="27"/>
      <c r="BT3" s="27"/>
      <c r="BU3" s="27"/>
      <c r="BV3" s="27"/>
      <c r="BW3" s="29" t="s">
        <v>18</v>
      </c>
      <c r="BX3" s="27" t="s">
        <v>14</v>
      </c>
      <c r="BY3" s="27" t="s">
        <v>15</v>
      </c>
      <c r="BZ3" s="27" t="s">
        <v>16</v>
      </c>
      <c r="CA3" s="27" t="s">
        <v>17</v>
      </c>
      <c r="CB3" s="27"/>
      <c r="CC3" s="27"/>
      <c r="CD3" s="27"/>
      <c r="CE3" s="27"/>
      <c r="CF3" s="29" t="s">
        <v>18</v>
      </c>
      <c r="CG3" s="27" t="s">
        <v>14</v>
      </c>
      <c r="CH3" s="27" t="s">
        <v>15</v>
      </c>
      <c r="CI3" s="27" t="s">
        <v>16</v>
      </c>
      <c r="CJ3" s="27" t="s">
        <v>17</v>
      </c>
      <c r="CK3" s="27"/>
      <c r="CL3" s="27"/>
      <c r="CM3" s="27"/>
      <c r="CN3" s="27"/>
      <c r="CO3" s="29" t="s">
        <v>18</v>
      </c>
      <c r="CP3" s="27" t="s">
        <v>14</v>
      </c>
      <c r="CQ3" s="27" t="s">
        <v>15</v>
      </c>
      <c r="CR3" s="27" t="s">
        <v>16</v>
      </c>
      <c r="CS3" s="27" t="s">
        <v>17</v>
      </c>
      <c r="CT3" s="27"/>
      <c r="CU3" s="27"/>
      <c r="CV3" s="27"/>
      <c r="CW3" s="27"/>
      <c r="CX3" s="29" t="s">
        <v>18</v>
      </c>
      <c r="CY3" s="27" t="s">
        <v>14</v>
      </c>
      <c r="CZ3" s="27" t="s">
        <v>15</v>
      </c>
      <c r="DA3" s="27" t="s">
        <v>16</v>
      </c>
      <c r="DB3" s="27" t="s">
        <v>17</v>
      </c>
      <c r="DC3" s="27"/>
      <c r="DD3" s="27"/>
      <c r="DE3" s="27"/>
      <c r="DF3" s="27"/>
      <c r="DG3" s="29" t="s">
        <v>18</v>
      </c>
      <c r="DH3" s="31"/>
      <c r="DI3" s="30"/>
      <c r="DJ3" s="30"/>
      <c r="DK3" s="30"/>
      <c r="DL3" s="30"/>
      <c r="DM3" s="30"/>
      <c r="DN3" s="24"/>
      <c r="DO3" s="24"/>
      <c r="DP3" s="24"/>
      <c r="DQ3" s="24"/>
      <c r="DR3" s="24"/>
      <c r="DS3" s="31"/>
    </row>
    <row r="4" spans="1:123" ht="28.15" customHeight="1">
      <c r="A4" s="32" t="s">
        <v>2</v>
      </c>
      <c r="B4" s="32" t="s">
        <v>3</v>
      </c>
      <c r="C4" s="28">
        <f>SUM(L4,U4,AD4,AM4,AV4,BE4,BN4,BW4,CF4)</f>
        <v>146169.25</v>
      </c>
      <c r="D4" s="33">
        <v>26</v>
      </c>
      <c r="E4" s="33">
        <v>5</v>
      </c>
      <c r="F4" s="33">
        <v>33</v>
      </c>
      <c r="G4" s="33">
        <v>47</v>
      </c>
      <c r="H4" s="32">
        <f>D4*108.82</f>
        <v>2829.3199999999997</v>
      </c>
      <c r="I4" s="32">
        <f>E4*145.09</f>
        <v>725.45</v>
      </c>
      <c r="J4" s="32">
        <f>F4*87.06</f>
        <v>2872.98</v>
      </c>
      <c r="K4" s="32">
        <f>G4*181.37</f>
        <v>8524.39</v>
      </c>
      <c r="L4" s="29">
        <f t="shared" ref="L4:L10" si="0">SUM(H4:K4)</f>
        <v>14952.14</v>
      </c>
      <c r="M4" s="33">
        <v>13</v>
      </c>
      <c r="N4" s="33">
        <v>3</v>
      </c>
      <c r="O4" s="33">
        <v>19</v>
      </c>
      <c r="P4" s="33">
        <v>58</v>
      </c>
      <c r="Q4" s="32">
        <f>M4*108.82</f>
        <v>1414.6599999999999</v>
      </c>
      <c r="R4" s="32">
        <f>N4*145.09</f>
        <v>435.27</v>
      </c>
      <c r="S4" s="32">
        <f>O4*87.06</f>
        <v>1654.14</v>
      </c>
      <c r="T4" s="32">
        <f>P4*181.37</f>
        <v>10519.460000000001</v>
      </c>
      <c r="U4" s="29">
        <f t="shared" ref="U4:U10" si="1">SUM(Q4:T4)</f>
        <v>14023.53</v>
      </c>
      <c r="V4" s="33">
        <v>13</v>
      </c>
      <c r="W4" s="33">
        <v>16</v>
      </c>
      <c r="X4" s="33">
        <v>21</v>
      </c>
      <c r="Y4" s="33">
        <v>85</v>
      </c>
      <c r="Z4" s="32">
        <f>V4*108.82</f>
        <v>1414.6599999999999</v>
      </c>
      <c r="AA4" s="32">
        <f>W4*145.09</f>
        <v>2321.44</v>
      </c>
      <c r="AB4" s="32">
        <f>X4*87.06</f>
        <v>1828.26</v>
      </c>
      <c r="AC4" s="32">
        <f>Y4*181.37</f>
        <v>15416.45</v>
      </c>
      <c r="AD4" s="29">
        <f t="shared" ref="AD4:AD10" si="2">SUM(Z4:AC4)</f>
        <v>20980.81</v>
      </c>
      <c r="AE4" s="33">
        <v>13</v>
      </c>
      <c r="AF4" s="33">
        <v>36</v>
      </c>
      <c r="AG4" s="33">
        <v>19</v>
      </c>
      <c r="AH4" s="33">
        <v>136</v>
      </c>
      <c r="AI4" s="32">
        <f>AE4*108.82</f>
        <v>1414.6599999999999</v>
      </c>
      <c r="AJ4" s="32">
        <f>AF4*145.09</f>
        <v>5223.24</v>
      </c>
      <c r="AK4" s="32">
        <f>AG4*87.06</f>
        <v>1654.14</v>
      </c>
      <c r="AL4" s="32">
        <f>AH4*181.37</f>
        <v>24666.32</v>
      </c>
      <c r="AM4" s="29">
        <f t="shared" ref="AM4:AM10" si="3">SUM(AI4:AL4)</f>
        <v>32958.36</v>
      </c>
      <c r="AN4" s="35">
        <v>10</v>
      </c>
      <c r="AO4" s="35">
        <v>29</v>
      </c>
      <c r="AP4" s="35">
        <v>28</v>
      </c>
      <c r="AQ4" s="35">
        <v>83</v>
      </c>
      <c r="AR4" s="32">
        <f>AN4*108.82</f>
        <v>1088.1999999999998</v>
      </c>
      <c r="AS4" s="32">
        <f>AO4*145.09</f>
        <v>4207.6099999999997</v>
      </c>
      <c r="AT4" s="32">
        <f>AP4*87.06</f>
        <v>2437.6800000000003</v>
      </c>
      <c r="AU4" s="32">
        <f>AQ4*181.37</f>
        <v>15053.710000000001</v>
      </c>
      <c r="AV4" s="29">
        <f t="shared" ref="AV4:AV10" si="4">SUM(AR4:AU4)</f>
        <v>22787.200000000001</v>
      </c>
      <c r="AW4" s="35">
        <v>16</v>
      </c>
      <c r="AX4" s="35">
        <v>17</v>
      </c>
      <c r="AY4" s="35">
        <v>23</v>
      </c>
      <c r="AZ4" s="35">
        <v>38</v>
      </c>
      <c r="BA4" s="32">
        <f>AW4*108.82</f>
        <v>1741.12</v>
      </c>
      <c r="BB4" s="32">
        <f>AX4*145.09</f>
        <v>2466.5300000000002</v>
      </c>
      <c r="BC4" s="32">
        <f>AY4*87.06</f>
        <v>2002.38</v>
      </c>
      <c r="BD4" s="32">
        <f>AZ4*181.37</f>
        <v>6892.06</v>
      </c>
      <c r="BE4" s="29">
        <f t="shared" ref="BE4:BE10" si="5">SUM(BA4:BD4)</f>
        <v>13102.09</v>
      </c>
      <c r="BF4" s="35">
        <v>18</v>
      </c>
      <c r="BG4" s="35">
        <v>1</v>
      </c>
      <c r="BH4" s="35">
        <v>19</v>
      </c>
      <c r="BI4" s="35">
        <v>42</v>
      </c>
      <c r="BJ4" s="32">
        <f>BF4*108.82</f>
        <v>1958.7599999999998</v>
      </c>
      <c r="BK4" s="32">
        <f>BG4*145.09</f>
        <v>145.09</v>
      </c>
      <c r="BL4" s="32">
        <f>BH4*87.06</f>
        <v>1654.14</v>
      </c>
      <c r="BM4" s="32">
        <f>BI4*181.37</f>
        <v>7617.54</v>
      </c>
      <c r="BN4" s="29">
        <f t="shared" ref="BN4:BN10" si="6">SUM(BJ4:BM4)</f>
        <v>11375.529999999999</v>
      </c>
      <c r="BO4" s="35">
        <v>21</v>
      </c>
      <c r="BP4" s="35">
        <v>0</v>
      </c>
      <c r="BQ4" s="35">
        <v>21</v>
      </c>
      <c r="BR4" s="35">
        <v>49</v>
      </c>
      <c r="BS4" s="32">
        <f>BO4*108.82</f>
        <v>2285.2199999999998</v>
      </c>
      <c r="BT4" s="32">
        <f>BP4*145.09</f>
        <v>0</v>
      </c>
      <c r="BU4" s="32">
        <f>BQ4*87.06</f>
        <v>1828.26</v>
      </c>
      <c r="BV4" s="32">
        <f>BR4*181.37</f>
        <v>8887.130000000001</v>
      </c>
      <c r="BW4" s="29">
        <f t="shared" ref="BW4:BW10" si="7">SUM(BS4:BV4)</f>
        <v>13000.61</v>
      </c>
      <c r="BX4" s="35">
        <v>6</v>
      </c>
      <c r="BY4" s="35">
        <v>0</v>
      </c>
      <c r="BZ4" s="35">
        <v>6</v>
      </c>
      <c r="CA4" s="35">
        <v>10</v>
      </c>
      <c r="CB4" s="32">
        <f>BX4*108.82</f>
        <v>652.91999999999996</v>
      </c>
      <c r="CC4" s="32">
        <f>BY4*145.09</f>
        <v>0</v>
      </c>
      <c r="CD4" s="32">
        <f>BZ4*87.06</f>
        <v>522.36</v>
      </c>
      <c r="CE4" s="32">
        <f>CA4*181.37</f>
        <v>1813.7</v>
      </c>
      <c r="CF4" s="29">
        <f t="shared" ref="CF4:CF10" si="8">SUM(CB4:CE4)</f>
        <v>2988.98</v>
      </c>
      <c r="CG4" s="35"/>
      <c r="CH4" s="35"/>
      <c r="CI4" s="35"/>
      <c r="CJ4" s="35"/>
      <c r="CK4" s="32">
        <f>CG4*108.82</f>
        <v>0</v>
      </c>
      <c r="CL4" s="32">
        <f>CH4*145.09</f>
        <v>0</v>
      </c>
      <c r="CM4" s="32">
        <f>CI4*87.06</f>
        <v>0</v>
      </c>
      <c r="CN4" s="32">
        <f>CJ4*181.37</f>
        <v>0</v>
      </c>
      <c r="CO4" s="29">
        <f t="shared" ref="CO4:CO10" si="9">SUM(CK4:CN4)</f>
        <v>0</v>
      </c>
      <c r="CP4" s="35"/>
      <c r="CQ4" s="35"/>
      <c r="CR4" s="35"/>
      <c r="CS4" s="35"/>
      <c r="CT4" s="32">
        <f>CP4*108.82</f>
        <v>0</v>
      </c>
      <c r="CU4" s="32">
        <f>CQ4*145.09</f>
        <v>0</v>
      </c>
      <c r="CV4" s="32">
        <f>CR4*87.06</f>
        <v>0</v>
      </c>
      <c r="CW4" s="32">
        <f>CS4*181.37</f>
        <v>0</v>
      </c>
      <c r="CX4" s="29">
        <f t="shared" ref="CX4:CX10" si="10">SUM(CT4:CW4)</f>
        <v>0</v>
      </c>
      <c r="CY4" s="35"/>
      <c r="CZ4" s="35"/>
      <c r="DA4" s="35"/>
      <c r="DB4" s="35"/>
      <c r="DC4" s="32">
        <f>CY4*108.82</f>
        <v>0</v>
      </c>
      <c r="DD4" s="32">
        <f>CZ4*145.09</f>
        <v>0</v>
      </c>
      <c r="DE4" s="32">
        <f>DA4*87.06</f>
        <v>0</v>
      </c>
      <c r="DF4" s="32">
        <f>DB4*181.37</f>
        <v>0</v>
      </c>
      <c r="DG4" s="29">
        <f t="shared" ref="DG4:DG10" si="11">SUM(DC4:DF4)</f>
        <v>0</v>
      </c>
      <c r="DH4" s="34"/>
      <c r="DI4" s="35"/>
      <c r="DJ4" s="35"/>
      <c r="DK4" s="35"/>
      <c r="DL4" s="35"/>
      <c r="DM4" s="35"/>
      <c r="DN4" s="36"/>
      <c r="DO4" s="36"/>
      <c r="DP4" s="36"/>
      <c r="DQ4" s="36"/>
      <c r="DR4" s="36"/>
      <c r="DS4" s="34"/>
    </row>
    <row r="5" spans="1:123" ht="25.15" customHeight="1">
      <c r="A5" s="32" t="s">
        <v>4</v>
      </c>
      <c r="B5" s="32" t="s">
        <v>5</v>
      </c>
      <c r="C5" s="28">
        <f t="shared" ref="C5:C10" si="12">SUM(L5,U5,AD5,AM5,AV5,BE5,BN5,BW5,CF5)</f>
        <v>405412.02</v>
      </c>
      <c r="D5" s="33">
        <v>31</v>
      </c>
      <c r="E5" s="33">
        <v>0</v>
      </c>
      <c r="F5" s="33">
        <v>32</v>
      </c>
      <c r="G5" s="33">
        <v>195</v>
      </c>
      <c r="H5" s="32">
        <f t="shared" ref="H5:H10" si="13">D5*108.82</f>
        <v>3373.4199999999996</v>
      </c>
      <c r="I5" s="32">
        <f t="shared" ref="I5:I10" si="14">E5*145.09</f>
        <v>0</v>
      </c>
      <c r="J5" s="32">
        <f t="shared" ref="J5:J10" si="15">F5*87.06</f>
        <v>2785.92</v>
      </c>
      <c r="K5" s="32">
        <f t="shared" ref="K5:K10" si="16">G5*181.37</f>
        <v>35367.15</v>
      </c>
      <c r="L5" s="29">
        <f t="shared" si="0"/>
        <v>41526.490000000005</v>
      </c>
      <c r="M5" s="33">
        <v>18</v>
      </c>
      <c r="N5" s="33">
        <v>0</v>
      </c>
      <c r="O5" s="33">
        <v>18</v>
      </c>
      <c r="P5" s="33">
        <v>220</v>
      </c>
      <c r="Q5" s="32">
        <f t="shared" ref="Q5:Q10" si="17">M5*108.82</f>
        <v>1958.7599999999998</v>
      </c>
      <c r="R5" s="32">
        <f t="shared" ref="R5:R10" si="18">N5*150</f>
        <v>0</v>
      </c>
      <c r="S5" s="32">
        <f t="shared" ref="S5:S10" si="19">O5*87.06</f>
        <v>1567.08</v>
      </c>
      <c r="T5" s="32">
        <f t="shared" ref="T5:T10" si="20">P5*181.37</f>
        <v>39901.4</v>
      </c>
      <c r="U5" s="29">
        <f t="shared" si="1"/>
        <v>43427.24</v>
      </c>
      <c r="V5" s="33">
        <v>5</v>
      </c>
      <c r="W5" s="33">
        <v>1</v>
      </c>
      <c r="X5" s="33">
        <v>5</v>
      </c>
      <c r="Y5" s="33">
        <v>218</v>
      </c>
      <c r="Z5" s="32">
        <f t="shared" ref="Z5:Z10" si="21">V5*108.82</f>
        <v>544.09999999999991</v>
      </c>
      <c r="AA5" s="32">
        <f t="shared" ref="AA5:AA10" si="22">W5*145.09</f>
        <v>145.09</v>
      </c>
      <c r="AB5" s="32">
        <f t="shared" ref="AB5:AB10" si="23">X5*87.06</f>
        <v>435.3</v>
      </c>
      <c r="AC5" s="32">
        <f t="shared" ref="AC5:AC10" si="24">Y5*181.37</f>
        <v>39538.660000000003</v>
      </c>
      <c r="AD5" s="29">
        <f t="shared" si="2"/>
        <v>40663.15</v>
      </c>
      <c r="AE5" s="33">
        <v>44</v>
      </c>
      <c r="AF5" s="33">
        <v>41</v>
      </c>
      <c r="AG5" s="33">
        <v>28</v>
      </c>
      <c r="AH5" s="33">
        <v>430</v>
      </c>
      <c r="AI5" s="32">
        <f t="shared" ref="AI5:AI10" si="25">AE5*108.82</f>
        <v>4788.08</v>
      </c>
      <c r="AJ5" s="32">
        <f t="shared" ref="AJ5:AJ10" si="26">AF5*145.09</f>
        <v>5948.6900000000005</v>
      </c>
      <c r="AK5" s="32">
        <f t="shared" ref="AK5:AK10" si="27">AG5*87.06</f>
        <v>2437.6800000000003</v>
      </c>
      <c r="AL5" s="32">
        <f t="shared" ref="AL5:AL10" si="28">AH5*181.37</f>
        <v>77989.100000000006</v>
      </c>
      <c r="AM5" s="29">
        <f t="shared" si="3"/>
        <v>91163.55</v>
      </c>
      <c r="AN5" s="35">
        <v>31</v>
      </c>
      <c r="AO5" s="35">
        <v>26</v>
      </c>
      <c r="AP5" s="35">
        <v>33</v>
      </c>
      <c r="AQ5" s="35">
        <v>448</v>
      </c>
      <c r="AR5" s="32">
        <f t="shared" ref="AR5:AR10" si="29">AN5*108.82</f>
        <v>3373.4199999999996</v>
      </c>
      <c r="AS5" s="32">
        <f t="shared" ref="AS5:AS10" si="30">AO5*145.09</f>
        <v>3772.34</v>
      </c>
      <c r="AT5" s="32">
        <f t="shared" ref="AT5:AT10" si="31">AP5*87.06</f>
        <v>2872.98</v>
      </c>
      <c r="AU5" s="32">
        <f t="shared" ref="AU5:AU10" si="32">AQ5*181.37</f>
        <v>81253.760000000009</v>
      </c>
      <c r="AV5" s="29">
        <f t="shared" si="4"/>
        <v>91272.500000000015</v>
      </c>
      <c r="AW5" s="35">
        <v>10</v>
      </c>
      <c r="AX5" s="35">
        <v>4</v>
      </c>
      <c r="AY5" s="35">
        <v>8</v>
      </c>
      <c r="AZ5" s="35">
        <v>143</v>
      </c>
      <c r="BA5" s="32">
        <f t="shared" ref="BA5:BA10" si="33">AW5*108.82</f>
        <v>1088.1999999999998</v>
      </c>
      <c r="BB5" s="32">
        <f t="shared" ref="BB5:BB10" si="34">AX5*145.09</f>
        <v>580.36</v>
      </c>
      <c r="BC5" s="32">
        <f t="shared" ref="BC5:BC10" si="35">AY5*87.06</f>
        <v>696.48</v>
      </c>
      <c r="BD5" s="32">
        <f t="shared" ref="BD5:BD10" si="36">AZ5*181.37</f>
        <v>25935.91</v>
      </c>
      <c r="BE5" s="29">
        <f t="shared" si="5"/>
        <v>28300.95</v>
      </c>
      <c r="BF5" s="35">
        <v>3</v>
      </c>
      <c r="BG5" s="35">
        <v>0</v>
      </c>
      <c r="BH5" s="35">
        <v>0</v>
      </c>
      <c r="BI5" s="35">
        <v>58</v>
      </c>
      <c r="BJ5" s="32">
        <f t="shared" ref="BJ5:BJ10" si="37">BF5*108.82</f>
        <v>326.45999999999998</v>
      </c>
      <c r="BK5" s="32">
        <f t="shared" ref="BK5:BK10" si="38">BG5*145.09</f>
        <v>0</v>
      </c>
      <c r="BL5" s="32">
        <f t="shared" ref="BL5:BL10" si="39">BH5*87.06</f>
        <v>0</v>
      </c>
      <c r="BM5" s="32">
        <f t="shared" ref="BM5:BM10" si="40">BI5*181.37</f>
        <v>10519.460000000001</v>
      </c>
      <c r="BN5" s="29">
        <f t="shared" si="6"/>
        <v>10845.92</v>
      </c>
      <c r="BO5" s="35">
        <v>33</v>
      </c>
      <c r="BP5" s="35">
        <v>11</v>
      </c>
      <c r="BQ5" s="35">
        <v>14</v>
      </c>
      <c r="BR5" s="35">
        <v>91</v>
      </c>
      <c r="BS5" s="32">
        <f t="shared" ref="BS5:BS10" si="41">BO5*108.82</f>
        <v>3591.06</v>
      </c>
      <c r="BT5" s="32">
        <f t="shared" ref="BT5:BT10" si="42">BP5*145.09</f>
        <v>1595.99</v>
      </c>
      <c r="BU5" s="32">
        <f t="shared" ref="BU5:BU10" si="43">BQ5*87.06</f>
        <v>1218.8400000000001</v>
      </c>
      <c r="BV5" s="32">
        <f t="shared" ref="BV5:BV10" si="44">BR5*181.37</f>
        <v>16504.670000000002</v>
      </c>
      <c r="BW5" s="29">
        <f t="shared" si="7"/>
        <v>22910.560000000001</v>
      </c>
      <c r="BX5" s="35">
        <v>72</v>
      </c>
      <c r="BY5" s="35">
        <v>16</v>
      </c>
      <c r="BZ5" s="35">
        <v>18</v>
      </c>
      <c r="CA5" s="35">
        <v>130</v>
      </c>
      <c r="CB5" s="32">
        <f t="shared" ref="CB5:CB10" si="45">BX5*108.82</f>
        <v>7835.0399999999991</v>
      </c>
      <c r="CC5" s="32">
        <f t="shared" ref="CC5:CC10" si="46">BY5*145.09</f>
        <v>2321.44</v>
      </c>
      <c r="CD5" s="32">
        <f t="shared" ref="CD5:CD10" si="47">BZ5*87.06</f>
        <v>1567.08</v>
      </c>
      <c r="CE5" s="32">
        <f t="shared" ref="CE5:CE10" si="48">CA5*181.37</f>
        <v>23578.100000000002</v>
      </c>
      <c r="CF5" s="29">
        <f t="shared" si="8"/>
        <v>35301.660000000003</v>
      </c>
      <c r="CG5" s="35"/>
      <c r="CH5" s="35"/>
      <c r="CI5" s="35"/>
      <c r="CJ5" s="35"/>
      <c r="CK5" s="32">
        <f t="shared" ref="CK5:CK10" si="49">CG5*108.82</f>
        <v>0</v>
      </c>
      <c r="CL5" s="32">
        <f t="shared" ref="CL5:CL10" si="50">CH5*145.09</f>
        <v>0</v>
      </c>
      <c r="CM5" s="32">
        <f t="shared" ref="CM5:CM10" si="51">CI5*87.06</f>
        <v>0</v>
      </c>
      <c r="CN5" s="32">
        <f t="shared" ref="CN5:CN10" si="52">CJ5*181.37</f>
        <v>0</v>
      </c>
      <c r="CO5" s="29">
        <f t="shared" si="9"/>
        <v>0</v>
      </c>
      <c r="CP5" s="35"/>
      <c r="CQ5" s="35"/>
      <c r="CR5" s="35"/>
      <c r="CS5" s="35"/>
      <c r="CT5" s="32">
        <f t="shared" ref="CT5:CT10" si="53">CP5*108.82</f>
        <v>0</v>
      </c>
      <c r="CU5" s="32">
        <f t="shared" ref="CU5:CU10" si="54">CQ5*145.09</f>
        <v>0</v>
      </c>
      <c r="CV5" s="32">
        <f t="shared" ref="CV5:CV10" si="55">CR5*87.06</f>
        <v>0</v>
      </c>
      <c r="CW5" s="32">
        <f t="shared" ref="CW5:CW10" si="56">CS5*181.37</f>
        <v>0</v>
      </c>
      <c r="CX5" s="29">
        <f t="shared" si="10"/>
        <v>0</v>
      </c>
      <c r="CY5" s="35"/>
      <c r="CZ5" s="35"/>
      <c r="DA5" s="35"/>
      <c r="DB5" s="35"/>
      <c r="DC5" s="32">
        <f t="shared" ref="DC5:DC10" si="57">CY5*108.82</f>
        <v>0</v>
      </c>
      <c r="DD5" s="32">
        <f t="shared" ref="DD5:DD10" si="58">CZ5*145.09</f>
        <v>0</v>
      </c>
      <c r="DE5" s="32">
        <f t="shared" ref="DE5:DE10" si="59">DA5*87.06</f>
        <v>0</v>
      </c>
      <c r="DF5" s="32">
        <f t="shared" ref="DF5:DF10" si="60">DB5*181.37</f>
        <v>0</v>
      </c>
      <c r="DG5" s="29">
        <f t="shared" si="11"/>
        <v>0</v>
      </c>
      <c r="DH5" s="34"/>
      <c r="DI5" s="35"/>
      <c r="DJ5" s="35"/>
      <c r="DK5" s="35"/>
      <c r="DL5" s="35"/>
      <c r="DM5" s="35"/>
      <c r="DN5" s="36"/>
      <c r="DO5" s="36"/>
      <c r="DP5" s="36"/>
      <c r="DQ5" s="36"/>
      <c r="DR5" s="36"/>
      <c r="DS5" s="34"/>
    </row>
    <row r="6" spans="1:123" ht="28.15" customHeight="1">
      <c r="A6" s="32" t="s">
        <v>6</v>
      </c>
      <c r="B6" s="32" t="s">
        <v>7</v>
      </c>
      <c r="C6" s="28">
        <f t="shared" si="12"/>
        <v>212921.12000000002</v>
      </c>
      <c r="D6" s="33">
        <v>0</v>
      </c>
      <c r="E6" s="33">
        <v>0</v>
      </c>
      <c r="F6" s="33">
        <v>0</v>
      </c>
      <c r="G6" s="33">
        <v>165</v>
      </c>
      <c r="H6" s="32">
        <f t="shared" si="13"/>
        <v>0</v>
      </c>
      <c r="I6" s="32">
        <f t="shared" si="14"/>
        <v>0</v>
      </c>
      <c r="J6" s="32">
        <f t="shared" si="15"/>
        <v>0</v>
      </c>
      <c r="K6" s="32">
        <f t="shared" si="16"/>
        <v>29926.05</v>
      </c>
      <c r="L6" s="29">
        <f t="shared" si="0"/>
        <v>29926.05</v>
      </c>
      <c r="M6" s="33">
        <v>0</v>
      </c>
      <c r="N6" s="33">
        <v>0</v>
      </c>
      <c r="O6" s="33">
        <v>0</v>
      </c>
      <c r="P6" s="33">
        <v>112</v>
      </c>
      <c r="Q6" s="32">
        <f t="shared" si="17"/>
        <v>0</v>
      </c>
      <c r="R6" s="32">
        <f t="shared" si="18"/>
        <v>0</v>
      </c>
      <c r="S6" s="32">
        <f t="shared" si="19"/>
        <v>0</v>
      </c>
      <c r="T6" s="32">
        <f t="shared" si="20"/>
        <v>20313.440000000002</v>
      </c>
      <c r="U6" s="29">
        <f t="shared" si="1"/>
        <v>20313.440000000002</v>
      </c>
      <c r="V6" s="33">
        <v>0</v>
      </c>
      <c r="W6" s="33">
        <v>0</v>
      </c>
      <c r="X6" s="33">
        <v>0</v>
      </c>
      <c r="Y6" s="33">
        <v>157</v>
      </c>
      <c r="Z6" s="32">
        <f t="shared" si="21"/>
        <v>0</v>
      </c>
      <c r="AA6" s="32">
        <f t="shared" si="22"/>
        <v>0</v>
      </c>
      <c r="AB6" s="32">
        <f t="shared" si="23"/>
        <v>0</v>
      </c>
      <c r="AC6" s="32">
        <f t="shared" si="24"/>
        <v>28475.09</v>
      </c>
      <c r="AD6" s="29">
        <f t="shared" si="2"/>
        <v>28475.09</v>
      </c>
      <c r="AE6" s="33">
        <v>5</v>
      </c>
      <c r="AF6" s="33">
        <v>0</v>
      </c>
      <c r="AG6" s="33">
        <v>0</v>
      </c>
      <c r="AH6" s="33">
        <v>112</v>
      </c>
      <c r="AI6" s="32">
        <f t="shared" si="25"/>
        <v>544.09999999999991</v>
      </c>
      <c r="AJ6" s="32">
        <f t="shared" si="26"/>
        <v>0</v>
      </c>
      <c r="AK6" s="32">
        <f t="shared" si="27"/>
        <v>0</v>
      </c>
      <c r="AL6" s="32">
        <f t="shared" si="28"/>
        <v>20313.440000000002</v>
      </c>
      <c r="AM6" s="29">
        <f t="shared" si="3"/>
        <v>20857.54</v>
      </c>
      <c r="AN6" s="35">
        <v>0</v>
      </c>
      <c r="AO6" s="35">
        <v>0</v>
      </c>
      <c r="AP6" s="35">
        <v>2</v>
      </c>
      <c r="AQ6" s="35">
        <v>232</v>
      </c>
      <c r="AR6" s="32">
        <f t="shared" si="29"/>
        <v>0</v>
      </c>
      <c r="AS6" s="32">
        <f t="shared" si="30"/>
        <v>0</v>
      </c>
      <c r="AT6" s="32">
        <f t="shared" si="31"/>
        <v>174.12</v>
      </c>
      <c r="AU6" s="32">
        <f t="shared" si="32"/>
        <v>42077.840000000004</v>
      </c>
      <c r="AV6" s="29">
        <f t="shared" si="4"/>
        <v>42251.960000000006</v>
      </c>
      <c r="AW6" s="35">
        <v>0</v>
      </c>
      <c r="AX6" s="35">
        <v>0</v>
      </c>
      <c r="AY6" s="35">
        <v>0</v>
      </c>
      <c r="AZ6" s="35">
        <v>0</v>
      </c>
      <c r="BA6" s="32">
        <f t="shared" si="33"/>
        <v>0</v>
      </c>
      <c r="BB6" s="32">
        <f t="shared" si="34"/>
        <v>0</v>
      </c>
      <c r="BC6" s="32">
        <f t="shared" si="35"/>
        <v>0</v>
      </c>
      <c r="BD6" s="32">
        <f t="shared" si="36"/>
        <v>0</v>
      </c>
      <c r="BE6" s="29">
        <f t="shared" si="5"/>
        <v>0</v>
      </c>
      <c r="BF6" s="35">
        <v>0</v>
      </c>
      <c r="BG6" s="35">
        <v>0</v>
      </c>
      <c r="BH6" s="35">
        <v>0</v>
      </c>
      <c r="BI6" s="35">
        <v>172</v>
      </c>
      <c r="BJ6" s="32">
        <f t="shared" si="37"/>
        <v>0</v>
      </c>
      <c r="BK6" s="32">
        <f t="shared" si="38"/>
        <v>0</v>
      </c>
      <c r="BL6" s="32">
        <f t="shared" si="39"/>
        <v>0</v>
      </c>
      <c r="BM6" s="32">
        <f t="shared" si="40"/>
        <v>31195.64</v>
      </c>
      <c r="BN6" s="29">
        <f t="shared" si="6"/>
        <v>31195.64</v>
      </c>
      <c r="BO6" s="35">
        <v>0</v>
      </c>
      <c r="BP6" s="35">
        <v>0</v>
      </c>
      <c r="BQ6" s="35">
        <v>0</v>
      </c>
      <c r="BR6" s="35">
        <v>99</v>
      </c>
      <c r="BS6" s="32">
        <f t="shared" si="41"/>
        <v>0</v>
      </c>
      <c r="BT6" s="32">
        <f t="shared" si="42"/>
        <v>0</v>
      </c>
      <c r="BU6" s="32">
        <f t="shared" si="43"/>
        <v>0</v>
      </c>
      <c r="BV6" s="32">
        <f t="shared" si="44"/>
        <v>17955.63</v>
      </c>
      <c r="BW6" s="29">
        <f t="shared" si="7"/>
        <v>17955.63</v>
      </c>
      <c r="BX6" s="35">
        <v>0</v>
      </c>
      <c r="BY6" s="35">
        <v>0</v>
      </c>
      <c r="BZ6" s="35">
        <v>0</v>
      </c>
      <c r="CA6" s="35">
        <v>121</v>
      </c>
      <c r="CB6" s="32">
        <f t="shared" si="45"/>
        <v>0</v>
      </c>
      <c r="CC6" s="32">
        <f t="shared" si="46"/>
        <v>0</v>
      </c>
      <c r="CD6" s="32">
        <f t="shared" si="47"/>
        <v>0</v>
      </c>
      <c r="CE6" s="32">
        <f t="shared" si="48"/>
        <v>21945.77</v>
      </c>
      <c r="CF6" s="29">
        <f t="shared" si="8"/>
        <v>21945.77</v>
      </c>
      <c r="CG6" s="35"/>
      <c r="CH6" s="35"/>
      <c r="CI6" s="35"/>
      <c r="CJ6" s="35"/>
      <c r="CK6" s="32">
        <f t="shared" si="49"/>
        <v>0</v>
      </c>
      <c r="CL6" s="32">
        <f t="shared" si="50"/>
        <v>0</v>
      </c>
      <c r="CM6" s="32">
        <f t="shared" si="51"/>
        <v>0</v>
      </c>
      <c r="CN6" s="32">
        <f t="shared" si="52"/>
        <v>0</v>
      </c>
      <c r="CO6" s="29">
        <f t="shared" si="9"/>
        <v>0</v>
      </c>
      <c r="CP6" s="35"/>
      <c r="CQ6" s="35"/>
      <c r="CR6" s="35"/>
      <c r="CS6" s="35"/>
      <c r="CT6" s="32">
        <f t="shared" si="53"/>
        <v>0</v>
      </c>
      <c r="CU6" s="32">
        <f t="shared" si="54"/>
        <v>0</v>
      </c>
      <c r="CV6" s="32">
        <f t="shared" si="55"/>
        <v>0</v>
      </c>
      <c r="CW6" s="32">
        <f t="shared" si="56"/>
        <v>0</v>
      </c>
      <c r="CX6" s="29">
        <f t="shared" si="10"/>
        <v>0</v>
      </c>
      <c r="CY6" s="35"/>
      <c r="CZ6" s="35"/>
      <c r="DA6" s="35"/>
      <c r="DB6" s="35"/>
      <c r="DC6" s="32">
        <f t="shared" si="57"/>
        <v>0</v>
      </c>
      <c r="DD6" s="32">
        <f t="shared" si="58"/>
        <v>0</v>
      </c>
      <c r="DE6" s="32">
        <f t="shared" si="59"/>
        <v>0</v>
      </c>
      <c r="DF6" s="32">
        <f t="shared" si="60"/>
        <v>0</v>
      </c>
      <c r="DG6" s="29">
        <f t="shared" si="11"/>
        <v>0</v>
      </c>
      <c r="DH6" s="34"/>
      <c r="DI6" s="35"/>
      <c r="DJ6" s="35"/>
      <c r="DK6" s="35"/>
      <c r="DL6" s="35"/>
      <c r="DM6" s="37"/>
      <c r="DN6" s="36"/>
      <c r="DO6" s="36"/>
      <c r="DP6" s="36"/>
      <c r="DQ6" s="36"/>
      <c r="DR6" s="36"/>
      <c r="DS6" s="34"/>
    </row>
    <row r="7" spans="1:123" ht="26.45" customHeight="1">
      <c r="A7" s="32" t="s">
        <v>8</v>
      </c>
      <c r="B7" s="32" t="s">
        <v>9</v>
      </c>
      <c r="C7" s="28">
        <f t="shared" si="12"/>
        <v>181253.93000000002</v>
      </c>
      <c r="D7" s="33">
        <v>1</v>
      </c>
      <c r="E7" s="33">
        <v>0</v>
      </c>
      <c r="F7" s="33">
        <v>2</v>
      </c>
      <c r="G7" s="33">
        <v>192</v>
      </c>
      <c r="H7" s="32">
        <f t="shared" si="13"/>
        <v>108.82</v>
      </c>
      <c r="I7" s="32">
        <f t="shared" si="14"/>
        <v>0</v>
      </c>
      <c r="J7" s="32">
        <f t="shared" si="15"/>
        <v>174.12</v>
      </c>
      <c r="K7" s="32">
        <f t="shared" si="16"/>
        <v>34823.040000000001</v>
      </c>
      <c r="L7" s="29">
        <f t="shared" si="0"/>
        <v>35105.980000000003</v>
      </c>
      <c r="M7" s="33">
        <v>0</v>
      </c>
      <c r="N7" s="33">
        <v>0</v>
      </c>
      <c r="O7" s="33">
        <v>1</v>
      </c>
      <c r="P7" s="33">
        <v>178</v>
      </c>
      <c r="Q7" s="32">
        <f t="shared" si="17"/>
        <v>0</v>
      </c>
      <c r="R7" s="32">
        <f t="shared" si="18"/>
        <v>0</v>
      </c>
      <c r="S7" s="32">
        <f t="shared" si="19"/>
        <v>87.06</v>
      </c>
      <c r="T7" s="32">
        <f t="shared" si="20"/>
        <v>32283.86</v>
      </c>
      <c r="U7" s="29">
        <f t="shared" si="1"/>
        <v>32370.920000000002</v>
      </c>
      <c r="V7" s="33">
        <v>11</v>
      </c>
      <c r="W7" s="33">
        <v>0</v>
      </c>
      <c r="X7" s="33">
        <v>0</v>
      </c>
      <c r="Y7" s="33">
        <v>171</v>
      </c>
      <c r="Z7" s="32">
        <f t="shared" si="21"/>
        <v>1197.02</v>
      </c>
      <c r="AA7" s="32">
        <f t="shared" si="22"/>
        <v>0</v>
      </c>
      <c r="AB7" s="32">
        <f t="shared" si="23"/>
        <v>0</v>
      </c>
      <c r="AC7" s="32">
        <f t="shared" si="24"/>
        <v>31014.27</v>
      </c>
      <c r="AD7" s="29">
        <f t="shared" si="2"/>
        <v>32211.29</v>
      </c>
      <c r="AE7" s="33">
        <v>4</v>
      </c>
      <c r="AF7" s="33">
        <v>0</v>
      </c>
      <c r="AG7" s="33">
        <v>4</v>
      </c>
      <c r="AH7" s="33">
        <v>248</v>
      </c>
      <c r="AI7" s="32">
        <f t="shared" si="25"/>
        <v>435.28</v>
      </c>
      <c r="AJ7" s="32">
        <f t="shared" si="26"/>
        <v>0</v>
      </c>
      <c r="AK7" s="32">
        <f t="shared" si="27"/>
        <v>348.24</v>
      </c>
      <c r="AL7" s="32">
        <f t="shared" si="28"/>
        <v>44979.76</v>
      </c>
      <c r="AM7" s="29">
        <f t="shared" si="3"/>
        <v>45763.28</v>
      </c>
      <c r="AN7" s="35">
        <v>1</v>
      </c>
      <c r="AO7" s="35">
        <v>0</v>
      </c>
      <c r="AP7" s="35">
        <v>10</v>
      </c>
      <c r="AQ7" s="35">
        <v>169</v>
      </c>
      <c r="AR7" s="32">
        <f t="shared" si="29"/>
        <v>108.82</v>
      </c>
      <c r="AS7" s="32">
        <f t="shared" si="30"/>
        <v>0</v>
      </c>
      <c r="AT7" s="32">
        <f t="shared" si="31"/>
        <v>870.6</v>
      </c>
      <c r="AU7" s="32">
        <f t="shared" si="32"/>
        <v>30651.530000000002</v>
      </c>
      <c r="AV7" s="29">
        <f t="shared" si="4"/>
        <v>31630.950000000004</v>
      </c>
      <c r="AW7" s="35"/>
      <c r="AX7" s="35"/>
      <c r="AY7" s="35"/>
      <c r="AZ7" s="35">
        <v>10</v>
      </c>
      <c r="BA7" s="32">
        <f t="shared" si="33"/>
        <v>0</v>
      </c>
      <c r="BB7" s="32">
        <f t="shared" si="34"/>
        <v>0</v>
      </c>
      <c r="BC7" s="32">
        <f t="shared" si="35"/>
        <v>0</v>
      </c>
      <c r="BD7" s="32">
        <f t="shared" si="36"/>
        <v>1813.7</v>
      </c>
      <c r="BE7" s="29">
        <f t="shared" si="5"/>
        <v>1813.7</v>
      </c>
      <c r="BF7" s="35">
        <v>0</v>
      </c>
      <c r="BG7" s="35">
        <v>0</v>
      </c>
      <c r="BH7" s="35">
        <v>0</v>
      </c>
      <c r="BI7" s="35">
        <v>0</v>
      </c>
      <c r="BJ7" s="32">
        <f t="shared" si="37"/>
        <v>0</v>
      </c>
      <c r="BK7" s="32">
        <f t="shared" si="38"/>
        <v>0</v>
      </c>
      <c r="BL7" s="32">
        <f t="shared" si="39"/>
        <v>0</v>
      </c>
      <c r="BM7" s="32">
        <f t="shared" si="40"/>
        <v>0</v>
      </c>
      <c r="BN7" s="29">
        <f t="shared" si="6"/>
        <v>0</v>
      </c>
      <c r="BO7" s="35">
        <v>0</v>
      </c>
      <c r="BP7" s="35">
        <v>0</v>
      </c>
      <c r="BQ7" s="35">
        <v>0</v>
      </c>
      <c r="BR7" s="35">
        <v>0</v>
      </c>
      <c r="BS7" s="32">
        <f t="shared" si="41"/>
        <v>0</v>
      </c>
      <c r="BT7" s="32">
        <f t="shared" si="42"/>
        <v>0</v>
      </c>
      <c r="BU7" s="32">
        <f t="shared" si="43"/>
        <v>0</v>
      </c>
      <c r="BV7" s="32">
        <f t="shared" si="44"/>
        <v>0</v>
      </c>
      <c r="BW7" s="29">
        <f t="shared" si="7"/>
        <v>0</v>
      </c>
      <c r="BX7" s="35">
        <v>0</v>
      </c>
      <c r="BY7" s="35">
        <v>0</v>
      </c>
      <c r="BZ7" s="35">
        <v>0</v>
      </c>
      <c r="CA7" s="35">
        <v>13</v>
      </c>
      <c r="CB7" s="32">
        <f t="shared" si="45"/>
        <v>0</v>
      </c>
      <c r="CC7" s="32">
        <f t="shared" si="46"/>
        <v>0</v>
      </c>
      <c r="CD7" s="32">
        <f t="shared" si="47"/>
        <v>0</v>
      </c>
      <c r="CE7" s="32">
        <f t="shared" si="48"/>
        <v>2357.81</v>
      </c>
      <c r="CF7" s="29">
        <f t="shared" si="8"/>
        <v>2357.81</v>
      </c>
      <c r="CG7" s="35"/>
      <c r="CH7" s="35"/>
      <c r="CI7" s="35"/>
      <c r="CJ7" s="35"/>
      <c r="CK7" s="32">
        <f t="shared" si="49"/>
        <v>0</v>
      </c>
      <c r="CL7" s="32">
        <f t="shared" si="50"/>
        <v>0</v>
      </c>
      <c r="CM7" s="32">
        <f t="shared" si="51"/>
        <v>0</v>
      </c>
      <c r="CN7" s="32">
        <f t="shared" si="52"/>
        <v>0</v>
      </c>
      <c r="CO7" s="29">
        <f t="shared" si="9"/>
        <v>0</v>
      </c>
      <c r="CP7" s="35"/>
      <c r="CQ7" s="35"/>
      <c r="CR7" s="35"/>
      <c r="CS7" s="35"/>
      <c r="CT7" s="32">
        <f t="shared" si="53"/>
        <v>0</v>
      </c>
      <c r="CU7" s="32">
        <f t="shared" si="54"/>
        <v>0</v>
      </c>
      <c r="CV7" s="32">
        <f t="shared" si="55"/>
        <v>0</v>
      </c>
      <c r="CW7" s="32">
        <f t="shared" si="56"/>
        <v>0</v>
      </c>
      <c r="CX7" s="29">
        <f t="shared" si="10"/>
        <v>0</v>
      </c>
      <c r="CY7" s="35"/>
      <c r="CZ7" s="35"/>
      <c r="DA7" s="35"/>
      <c r="DB7" s="35"/>
      <c r="DC7" s="32">
        <f t="shared" si="57"/>
        <v>0</v>
      </c>
      <c r="DD7" s="32">
        <f t="shared" si="58"/>
        <v>0</v>
      </c>
      <c r="DE7" s="32">
        <f t="shared" si="59"/>
        <v>0</v>
      </c>
      <c r="DF7" s="32">
        <f t="shared" si="60"/>
        <v>0</v>
      </c>
      <c r="DG7" s="29">
        <f t="shared" si="11"/>
        <v>0</v>
      </c>
      <c r="DH7" s="34"/>
      <c r="DI7" s="35"/>
      <c r="DJ7" s="35"/>
      <c r="DK7" s="35"/>
      <c r="DL7" s="35"/>
      <c r="DM7" s="35"/>
      <c r="DN7" s="36"/>
      <c r="DO7" s="36"/>
      <c r="DP7" s="36"/>
      <c r="DQ7" s="36"/>
      <c r="DR7" s="36"/>
      <c r="DS7" s="34"/>
    </row>
    <row r="8" spans="1:123" ht="27.6" customHeight="1">
      <c r="A8" s="32" t="s">
        <v>10</v>
      </c>
      <c r="B8" s="32" t="s">
        <v>11</v>
      </c>
      <c r="C8" s="28">
        <f t="shared" si="12"/>
        <v>225994.28</v>
      </c>
      <c r="D8" s="33">
        <v>0</v>
      </c>
      <c r="E8" s="33">
        <v>0</v>
      </c>
      <c r="F8" s="33">
        <v>2</v>
      </c>
      <c r="G8" s="33">
        <v>201</v>
      </c>
      <c r="H8" s="32">
        <f t="shared" si="13"/>
        <v>0</v>
      </c>
      <c r="I8" s="32">
        <f t="shared" si="14"/>
        <v>0</v>
      </c>
      <c r="J8" s="32">
        <f t="shared" si="15"/>
        <v>174.12</v>
      </c>
      <c r="K8" s="32">
        <f t="shared" si="16"/>
        <v>36455.370000000003</v>
      </c>
      <c r="L8" s="29">
        <f t="shared" si="0"/>
        <v>36629.490000000005</v>
      </c>
      <c r="M8" s="33">
        <v>0</v>
      </c>
      <c r="N8" s="33">
        <v>0</v>
      </c>
      <c r="O8" s="33">
        <v>1</v>
      </c>
      <c r="P8" s="33">
        <v>204</v>
      </c>
      <c r="Q8" s="32">
        <f t="shared" si="17"/>
        <v>0</v>
      </c>
      <c r="R8" s="32">
        <f t="shared" si="18"/>
        <v>0</v>
      </c>
      <c r="S8" s="32">
        <f t="shared" si="19"/>
        <v>87.06</v>
      </c>
      <c r="T8" s="32">
        <f t="shared" si="20"/>
        <v>36999.480000000003</v>
      </c>
      <c r="U8" s="29">
        <f t="shared" si="1"/>
        <v>37086.54</v>
      </c>
      <c r="V8" s="33">
        <v>0</v>
      </c>
      <c r="W8" s="33">
        <v>0</v>
      </c>
      <c r="X8" s="33">
        <v>0</v>
      </c>
      <c r="Y8" s="33">
        <v>208</v>
      </c>
      <c r="Z8" s="32">
        <f t="shared" si="21"/>
        <v>0</v>
      </c>
      <c r="AA8" s="32">
        <f t="shared" si="22"/>
        <v>0</v>
      </c>
      <c r="AB8" s="32">
        <f t="shared" si="23"/>
        <v>0</v>
      </c>
      <c r="AC8" s="32">
        <f t="shared" si="24"/>
        <v>37724.959999999999</v>
      </c>
      <c r="AD8" s="29">
        <f t="shared" si="2"/>
        <v>37724.959999999999</v>
      </c>
      <c r="AE8" s="33">
        <v>0</v>
      </c>
      <c r="AF8" s="33">
        <v>0</v>
      </c>
      <c r="AG8" s="33">
        <v>0</v>
      </c>
      <c r="AH8" s="33">
        <v>344</v>
      </c>
      <c r="AI8" s="32">
        <f t="shared" si="25"/>
        <v>0</v>
      </c>
      <c r="AJ8" s="32">
        <f t="shared" si="26"/>
        <v>0</v>
      </c>
      <c r="AK8" s="32">
        <f t="shared" si="27"/>
        <v>0</v>
      </c>
      <c r="AL8" s="32">
        <f t="shared" si="28"/>
        <v>62391.28</v>
      </c>
      <c r="AM8" s="29">
        <f t="shared" si="3"/>
        <v>62391.28</v>
      </c>
      <c r="AN8" s="35">
        <v>0</v>
      </c>
      <c r="AO8" s="35">
        <v>0</v>
      </c>
      <c r="AP8" s="35">
        <v>0</v>
      </c>
      <c r="AQ8" s="35">
        <v>198</v>
      </c>
      <c r="AR8" s="32">
        <f t="shared" si="29"/>
        <v>0</v>
      </c>
      <c r="AS8" s="32">
        <f t="shared" si="30"/>
        <v>0</v>
      </c>
      <c r="AT8" s="32">
        <f t="shared" si="31"/>
        <v>0</v>
      </c>
      <c r="AU8" s="32">
        <f t="shared" si="32"/>
        <v>35911.26</v>
      </c>
      <c r="AV8" s="29">
        <f t="shared" si="4"/>
        <v>35911.26</v>
      </c>
      <c r="AW8" s="35"/>
      <c r="AX8" s="35"/>
      <c r="AY8" s="35"/>
      <c r="AZ8" s="35">
        <v>8</v>
      </c>
      <c r="BA8" s="32">
        <f t="shared" si="33"/>
        <v>0</v>
      </c>
      <c r="BB8" s="32">
        <f t="shared" si="34"/>
        <v>0</v>
      </c>
      <c r="BC8" s="32">
        <f t="shared" si="35"/>
        <v>0</v>
      </c>
      <c r="BD8" s="32">
        <f t="shared" si="36"/>
        <v>1450.96</v>
      </c>
      <c r="BE8" s="29">
        <f t="shared" si="5"/>
        <v>1450.96</v>
      </c>
      <c r="BF8" s="35">
        <v>0</v>
      </c>
      <c r="BG8" s="35">
        <v>0</v>
      </c>
      <c r="BH8" s="35">
        <v>0</v>
      </c>
      <c r="BI8" s="35">
        <v>0</v>
      </c>
      <c r="BJ8" s="32">
        <f t="shared" si="37"/>
        <v>0</v>
      </c>
      <c r="BK8" s="32">
        <f t="shared" si="38"/>
        <v>0</v>
      </c>
      <c r="BL8" s="32">
        <f t="shared" si="39"/>
        <v>0</v>
      </c>
      <c r="BM8" s="32">
        <f t="shared" si="40"/>
        <v>0</v>
      </c>
      <c r="BN8" s="29">
        <f t="shared" si="6"/>
        <v>0</v>
      </c>
      <c r="BO8" s="35">
        <v>1</v>
      </c>
      <c r="BP8" s="35">
        <v>0</v>
      </c>
      <c r="BQ8" s="35">
        <v>0</v>
      </c>
      <c r="BR8" s="35">
        <v>45</v>
      </c>
      <c r="BS8" s="32">
        <f t="shared" si="41"/>
        <v>108.82</v>
      </c>
      <c r="BT8" s="32">
        <f t="shared" si="42"/>
        <v>0</v>
      </c>
      <c r="BU8" s="32">
        <f t="shared" si="43"/>
        <v>0</v>
      </c>
      <c r="BV8" s="32">
        <f t="shared" si="44"/>
        <v>8161.6500000000005</v>
      </c>
      <c r="BW8" s="29">
        <f t="shared" si="7"/>
        <v>8270.4700000000012</v>
      </c>
      <c r="BX8" s="35">
        <v>0</v>
      </c>
      <c r="BY8" s="35">
        <v>0</v>
      </c>
      <c r="BZ8" s="35">
        <v>0</v>
      </c>
      <c r="CA8" s="35">
        <v>36</v>
      </c>
      <c r="CB8" s="32">
        <f t="shared" si="45"/>
        <v>0</v>
      </c>
      <c r="CC8" s="32">
        <f t="shared" si="46"/>
        <v>0</v>
      </c>
      <c r="CD8" s="32">
        <f t="shared" si="47"/>
        <v>0</v>
      </c>
      <c r="CE8" s="32">
        <f t="shared" si="48"/>
        <v>6529.32</v>
      </c>
      <c r="CF8" s="29">
        <f t="shared" si="8"/>
        <v>6529.32</v>
      </c>
      <c r="CG8" s="35"/>
      <c r="CH8" s="35"/>
      <c r="CI8" s="35"/>
      <c r="CJ8" s="35"/>
      <c r="CK8" s="32">
        <f t="shared" si="49"/>
        <v>0</v>
      </c>
      <c r="CL8" s="32">
        <f t="shared" si="50"/>
        <v>0</v>
      </c>
      <c r="CM8" s="32">
        <f t="shared" si="51"/>
        <v>0</v>
      </c>
      <c r="CN8" s="32">
        <f t="shared" si="52"/>
        <v>0</v>
      </c>
      <c r="CO8" s="29">
        <f t="shared" si="9"/>
        <v>0</v>
      </c>
      <c r="CP8" s="35"/>
      <c r="CQ8" s="35"/>
      <c r="CR8" s="35"/>
      <c r="CS8" s="35"/>
      <c r="CT8" s="32">
        <f t="shared" si="53"/>
        <v>0</v>
      </c>
      <c r="CU8" s="32">
        <f t="shared" si="54"/>
        <v>0</v>
      </c>
      <c r="CV8" s="32">
        <f t="shared" si="55"/>
        <v>0</v>
      </c>
      <c r="CW8" s="32">
        <f t="shared" si="56"/>
        <v>0</v>
      </c>
      <c r="CX8" s="29">
        <f t="shared" si="10"/>
        <v>0</v>
      </c>
      <c r="CY8" s="35"/>
      <c r="CZ8" s="35"/>
      <c r="DA8" s="35"/>
      <c r="DB8" s="35"/>
      <c r="DC8" s="32">
        <f t="shared" si="57"/>
        <v>0</v>
      </c>
      <c r="DD8" s="32">
        <f t="shared" si="58"/>
        <v>0</v>
      </c>
      <c r="DE8" s="32">
        <f t="shared" si="59"/>
        <v>0</v>
      </c>
      <c r="DF8" s="32">
        <f t="shared" si="60"/>
        <v>0</v>
      </c>
      <c r="DG8" s="29">
        <f t="shared" si="11"/>
        <v>0</v>
      </c>
      <c r="DH8" s="34"/>
      <c r="DI8" s="35"/>
      <c r="DJ8" s="35"/>
      <c r="DK8" s="35"/>
      <c r="DL8" s="35"/>
      <c r="DM8" s="35"/>
      <c r="DN8" s="36"/>
      <c r="DO8" s="36"/>
      <c r="DP8" s="36"/>
      <c r="DQ8" s="36"/>
      <c r="DR8" s="36"/>
      <c r="DS8" s="34"/>
    </row>
    <row r="9" spans="1:123" ht="25.15" customHeight="1">
      <c r="A9" s="32" t="s">
        <v>12</v>
      </c>
      <c r="B9" s="32" t="s">
        <v>13</v>
      </c>
      <c r="C9" s="28">
        <f t="shared" si="12"/>
        <v>448022.77</v>
      </c>
      <c r="D9" s="33">
        <v>23</v>
      </c>
      <c r="E9" s="33">
        <v>0</v>
      </c>
      <c r="F9" s="33">
        <v>0</v>
      </c>
      <c r="G9" s="33">
        <v>245</v>
      </c>
      <c r="H9" s="32">
        <f t="shared" si="13"/>
        <v>2502.8599999999997</v>
      </c>
      <c r="I9" s="32">
        <f t="shared" si="14"/>
        <v>0</v>
      </c>
      <c r="J9" s="32">
        <f t="shared" si="15"/>
        <v>0</v>
      </c>
      <c r="K9" s="32">
        <f t="shared" si="16"/>
        <v>44435.65</v>
      </c>
      <c r="L9" s="29">
        <f t="shared" si="0"/>
        <v>46938.51</v>
      </c>
      <c r="M9" s="33">
        <v>106</v>
      </c>
      <c r="N9" s="33">
        <v>0</v>
      </c>
      <c r="O9" s="33">
        <v>3</v>
      </c>
      <c r="P9" s="33">
        <v>94</v>
      </c>
      <c r="Q9" s="32">
        <f t="shared" si="17"/>
        <v>11534.92</v>
      </c>
      <c r="R9" s="32">
        <f t="shared" si="18"/>
        <v>0</v>
      </c>
      <c r="S9" s="32">
        <f t="shared" si="19"/>
        <v>261.18</v>
      </c>
      <c r="T9" s="32">
        <f t="shared" si="20"/>
        <v>17048.78</v>
      </c>
      <c r="U9" s="29">
        <f t="shared" si="1"/>
        <v>28844.879999999997</v>
      </c>
      <c r="V9" s="33">
        <v>152</v>
      </c>
      <c r="W9" s="33">
        <v>2</v>
      </c>
      <c r="X9" s="33">
        <v>468</v>
      </c>
      <c r="Y9" s="33">
        <v>440</v>
      </c>
      <c r="Z9" s="32">
        <f t="shared" si="21"/>
        <v>16540.64</v>
      </c>
      <c r="AA9" s="32">
        <f t="shared" si="22"/>
        <v>290.18</v>
      </c>
      <c r="AB9" s="32">
        <f t="shared" si="23"/>
        <v>40744.080000000002</v>
      </c>
      <c r="AC9" s="32">
        <f t="shared" si="24"/>
        <v>79802.8</v>
      </c>
      <c r="AD9" s="29">
        <f t="shared" si="2"/>
        <v>137377.70000000001</v>
      </c>
      <c r="AE9" s="33">
        <v>0</v>
      </c>
      <c r="AF9" s="33">
        <v>0</v>
      </c>
      <c r="AG9" s="33">
        <v>26</v>
      </c>
      <c r="AH9" s="33">
        <v>26</v>
      </c>
      <c r="AI9" s="32">
        <f t="shared" si="25"/>
        <v>0</v>
      </c>
      <c r="AJ9" s="32">
        <f t="shared" si="26"/>
        <v>0</v>
      </c>
      <c r="AK9" s="32">
        <f t="shared" si="27"/>
        <v>2263.56</v>
      </c>
      <c r="AL9" s="32">
        <f t="shared" si="28"/>
        <v>4715.62</v>
      </c>
      <c r="AM9" s="29">
        <f t="shared" si="3"/>
        <v>6979.18</v>
      </c>
      <c r="AN9" s="35">
        <v>3</v>
      </c>
      <c r="AO9" s="35">
        <v>0</v>
      </c>
      <c r="AP9" s="35">
        <v>90</v>
      </c>
      <c r="AQ9" s="35">
        <v>90</v>
      </c>
      <c r="AR9" s="32">
        <f t="shared" si="29"/>
        <v>326.45999999999998</v>
      </c>
      <c r="AS9" s="32">
        <f t="shared" si="30"/>
        <v>0</v>
      </c>
      <c r="AT9" s="32">
        <f t="shared" si="31"/>
        <v>7835.4000000000005</v>
      </c>
      <c r="AU9" s="32">
        <f t="shared" si="32"/>
        <v>16323.300000000001</v>
      </c>
      <c r="AV9" s="29">
        <f t="shared" si="4"/>
        <v>24485.160000000003</v>
      </c>
      <c r="AW9" s="37"/>
      <c r="AX9" s="37"/>
      <c r="AY9" s="37"/>
      <c r="AZ9" s="37">
        <v>8</v>
      </c>
      <c r="BA9" s="32">
        <f t="shared" si="33"/>
        <v>0</v>
      </c>
      <c r="BB9" s="32">
        <f t="shared" si="34"/>
        <v>0</v>
      </c>
      <c r="BC9" s="32">
        <f t="shared" si="35"/>
        <v>0</v>
      </c>
      <c r="BD9" s="32">
        <f t="shared" si="36"/>
        <v>1450.96</v>
      </c>
      <c r="BE9" s="29">
        <f t="shared" si="5"/>
        <v>1450.96</v>
      </c>
      <c r="BF9" s="37">
        <v>5</v>
      </c>
      <c r="BG9" s="37">
        <v>0</v>
      </c>
      <c r="BH9" s="37">
        <v>233</v>
      </c>
      <c r="BI9" s="37">
        <v>229</v>
      </c>
      <c r="BJ9" s="32">
        <f t="shared" si="37"/>
        <v>544.09999999999991</v>
      </c>
      <c r="BK9" s="32">
        <f t="shared" si="38"/>
        <v>0</v>
      </c>
      <c r="BL9" s="32">
        <f t="shared" si="39"/>
        <v>20284.98</v>
      </c>
      <c r="BM9" s="32">
        <f t="shared" si="40"/>
        <v>41533.730000000003</v>
      </c>
      <c r="BN9" s="29">
        <f t="shared" si="6"/>
        <v>62362.81</v>
      </c>
      <c r="BO9" s="37">
        <v>13</v>
      </c>
      <c r="BP9" s="37">
        <v>0</v>
      </c>
      <c r="BQ9" s="37">
        <v>233</v>
      </c>
      <c r="BR9" s="37">
        <v>220</v>
      </c>
      <c r="BS9" s="32">
        <f t="shared" si="41"/>
        <v>1414.6599999999999</v>
      </c>
      <c r="BT9" s="32">
        <f t="shared" si="42"/>
        <v>0</v>
      </c>
      <c r="BU9" s="32">
        <f t="shared" si="43"/>
        <v>20284.98</v>
      </c>
      <c r="BV9" s="32">
        <f t="shared" si="44"/>
        <v>39901.4</v>
      </c>
      <c r="BW9" s="29">
        <f t="shared" si="7"/>
        <v>61601.04</v>
      </c>
      <c r="BX9" s="37">
        <v>8</v>
      </c>
      <c r="BY9" s="37">
        <v>0</v>
      </c>
      <c r="BZ9" s="37">
        <v>292</v>
      </c>
      <c r="CA9" s="37">
        <v>285</v>
      </c>
      <c r="CB9" s="32">
        <f t="shared" si="45"/>
        <v>870.56</v>
      </c>
      <c r="CC9" s="32">
        <f t="shared" si="46"/>
        <v>0</v>
      </c>
      <c r="CD9" s="32">
        <f t="shared" si="47"/>
        <v>25421.52</v>
      </c>
      <c r="CE9" s="32">
        <f t="shared" si="48"/>
        <v>51690.450000000004</v>
      </c>
      <c r="CF9" s="29">
        <f t="shared" si="8"/>
        <v>77982.53</v>
      </c>
      <c r="CG9" s="37"/>
      <c r="CH9" s="37"/>
      <c r="CI9" s="37"/>
      <c r="CJ9" s="37"/>
      <c r="CK9" s="32">
        <f t="shared" si="49"/>
        <v>0</v>
      </c>
      <c r="CL9" s="32">
        <f t="shared" si="50"/>
        <v>0</v>
      </c>
      <c r="CM9" s="32">
        <f t="shared" si="51"/>
        <v>0</v>
      </c>
      <c r="CN9" s="32">
        <f t="shared" si="52"/>
        <v>0</v>
      </c>
      <c r="CO9" s="29">
        <f t="shared" si="9"/>
        <v>0</v>
      </c>
      <c r="CP9" s="37"/>
      <c r="CQ9" s="37"/>
      <c r="CR9" s="37"/>
      <c r="CS9" s="37"/>
      <c r="CT9" s="32">
        <f t="shared" si="53"/>
        <v>0</v>
      </c>
      <c r="CU9" s="32">
        <f t="shared" si="54"/>
        <v>0</v>
      </c>
      <c r="CV9" s="32">
        <f t="shared" si="55"/>
        <v>0</v>
      </c>
      <c r="CW9" s="32">
        <f t="shared" si="56"/>
        <v>0</v>
      </c>
      <c r="CX9" s="29">
        <f t="shared" si="10"/>
        <v>0</v>
      </c>
      <c r="CY9" s="37"/>
      <c r="CZ9" s="37"/>
      <c r="DA9" s="37"/>
      <c r="DB9" s="37"/>
      <c r="DC9" s="32">
        <f t="shared" si="57"/>
        <v>0</v>
      </c>
      <c r="DD9" s="32">
        <f t="shared" si="58"/>
        <v>0</v>
      </c>
      <c r="DE9" s="32">
        <f t="shared" si="59"/>
        <v>0</v>
      </c>
      <c r="DF9" s="32">
        <f t="shared" si="60"/>
        <v>0</v>
      </c>
      <c r="DG9" s="29">
        <f t="shared" si="11"/>
        <v>0</v>
      </c>
      <c r="DH9" s="34"/>
      <c r="DI9" s="35"/>
      <c r="DJ9" s="35"/>
      <c r="DK9" s="35"/>
      <c r="DL9" s="35"/>
      <c r="DM9" s="37"/>
      <c r="DN9" s="36"/>
      <c r="DO9" s="36"/>
      <c r="DP9" s="36"/>
      <c r="DQ9" s="36"/>
      <c r="DR9" s="36"/>
      <c r="DS9" s="34"/>
    </row>
    <row r="10" spans="1:123" ht="29.25">
      <c r="A10" s="60">
        <v>11077</v>
      </c>
      <c r="B10" s="58" t="s">
        <v>79</v>
      </c>
      <c r="C10" s="28">
        <f t="shared" si="12"/>
        <v>469994.27</v>
      </c>
      <c r="D10" s="33">
        <v>16</v>
      </c>
      <c r="E10" s="33">
        <v>0</v>
      </c>
      <c r="F10" s="33">
        <v>0</v>
      </c>
      <c r="G10" s="33">
        <v>276</v>
      </c>
      <c r="H10" s="32">
        <f t="shared" si="13"/>
        <v>1741.12</v>
      </c>
      <c r="I10" s="32">
        <f t="shared" si="14"/>
        <v>0</v>
      </c>
      <c r="J10" s="32">
        <f t="shared" si="15"/>
        <v>0</v>
      </c>
      <c r="K10" s="32">
        <f t="shared" si="16"/>
        <v>50058.12</v>
      </c>
      <c r="L10" s="29">
        <f t="shared" si="0"/>
        <v>51799.240000000005</v>
      </c>
      <c r="M10" s="33">
        <v>28</v>
      </c>
      <c r="N10" s="33">
        <v>0</v>
      </c>
      <c r="O10" s="33">
        <v>0</v>
      </c>
      <c r="P10" s="33">
        <v>259</v>
      </c>
      <c r="Q10" s="32">
        <f t="shared" si="17"/>
        <v>3046.96</v>
      </c>
      <c r="R10" s="32">
        <f t="shared" si="18"/>
        <v>0</v>
      </c>
      <c r="S10" s="32">
        <f t="shared" si="19"/>
        <v>0</v>
      </c>
      <c r="T10" s="32">
        <f t="shared" si="20"/>
        <v>46974.83</v>
      </c>
      <c r="U10" s="29">
        <f t="shared" si="1"/>
        <v>50021.79</v>
      </c>
      <c r="V10" s="33">
        <v>21</v>
      </c>
      <c r="W10" s="33">
        <v>1</v>
      </c>
      <c r="X10" s="33">
        <v>0</v>
      </c>
      <c r="Y10" s="33">
        <v>290</v>
      </c>
      <c r="Z10" s="32">
        <f t="shared" si="21"/>
        <v>2285.2199999999998</v>
      </c>
      <c r="AA10" s="32">
        <f t="shared" si="22"/>
        <v>145.09</v>
      </c>
      <c r="AB10" s="32">
        <f t="shared" si="23"/>
        <v>0</v>
      </c>
      <c r="AC10" s="32">
        <f t="shared" si="24"/>
        <v>52597.3</v>
      </c>
      <c r="AD10" s="29">
        <f t="shared" si="2"/>
        <v>55027.61</v>
      </c>
      <c r="AE10" s="33">
        <v>13</v>
      </c>
      <c r="AF10" s="33">
        <v>0</v>
      </c>
      <c r="AG10" s="33">
        <v>2</v>
      </c>
      <c r="AH10" s="33">
        <v>305</v>
      </c>
      <c r="AI10" s="32">
        <f t="shared" si="25"/>
        <v>1414.6599999999999</v>
      </c>
      <c r="AJ10" s="32">
        <f t="shared" si="26"/>
        <v>0</v>
      </c>
      <c r="AK10" s="32">
        <f t="shared" si="27"/>
        <v>174.12</v>
      </c>
      <c r="AL10" s="32">
        <f t="shared" si="28"/>
        <v>55317.85</v>
      </c>
      <c r="AM10" s="29">
        <f t="shared" si="3"/>
        <v>56906.63</v>
      </c>
      <c r="AN10" s="59">
        <v>58</v>
      </c>
      <c r="AO10" s="59">
        <v>1</v>
      </c>
      <c r="AP10" s="59">
        <v>6</v>
      </c>
      <c r="AQ10" s="59">
        <v>329</v>
      </c>
      <c r="AR10" s="32">
        <f t="shared" si="29"/>
        <v>6311.5599999999995</v>
      </c>
      <c r="AS10" s="32">
        <f t="shared" si="30"/>
        <v>145.09</v>
      </c>
      <c r="AT10" s="32">
        <f t="shared" si="31"/>
        <v>522.36</v>
      </c>
      <c r="AU10" s="32">
        <f t="shared" si="32"/>
        <v>59670.73</v>
      </c>
      <c r="AV10" s="29">
        <f t="shared" si="4"/>
        <v>66649.740000000005</v>
      </c>
      <c r="AW10" s="59">
        <v>86</v>
      </c>
      <c r="AX10" s="59">
        <v>1</v>
      </c>
      <c r="AY10" s="59">
        <v>2</v>
      </c>
      <c r="AZ10" s="59">
        <v>348</v>
      </c>
      <c r="BA10" s="32">
        <f t="shared" si="33"/>
        <v>9358.5199999999986</v>
      </c>
      <c r="BB10" s="32">
        <f t="shared" si="34"/>
        <v>145.09</v>
      </c>
      <c r="BC10" s="32">
        <f t="shared" si="35"/>
        <v>174.12</v>
      </c>
      <c r="BD10" s="32">
        <f t="shared" si="36"/>
        <v>63116.76</v>
      </c>
      <c r="BE10" s="29">
        <f t="shared" si="5"/>
        <v>72794.490000000005</v>
      </c>
      <c r="BF10" s="59">
        <v>82</v>
      </c>
      <c r="BG10" s="59">
        <v>0</v>
      </c>
      <c r="BH10" s="59">
        <v>2</v>
      </c>
      <c r="BI10" s="59">
        <v>304</v>
      </c>
      <c r="BJ10" s="32">
        <f t="shared" si="37"/>
        <v>8923.24</v>
      </c>
      <c r="BK10" s="32">
        <f t="shared" si="38"/>
        <v>0</v>
      </c>
      <c r="BL10" s="32">
        <f t="shared" si="39"/>
        <v>174.12</v>
      </c>
      <c r="BM10" s="32">
        <f t="shared" si="40"/>
        <v>55136.480000000003</v>
      </c>
      <c r="BN10" s="29">
        <f t="shared" si="6"/>
        <v>64233.840000000004</v>
      </c>
      <c r="BO10" s="59">
        <v>54</v>
      </c>
      <c r="BP10" s="59">
        <v>0</v>
      </c>
      <c r="BQ10" s="59">
        <v>5</v>
      </c>
      <c r="BR10" s="59">
        <v>255</v>
      </c>
      <c r="BS10" s="32">
        <f t="shared" si="41"/>
        <v>5876.28</v>
      </c>
      <c r="BT10" s="32">
        <f t="shared" si="42"/>
        <v>0</v>
      </c>
      <c r="BU10" s="32">
        <f t="shared" si="43"/>
        <v>435.3</v>
      </c>
      <c r="BV10" s="32">
        <f t="shared" si="44"/>
        <v>46249.35</v>
      </c>
      <c r="BW10" s="29">
        <f t="shared" si="7"/>
        <v>52560.93</v>
      </c>
      <c r="BX10" s="59"/>
      <c r="BY10" s="59"/>
      <c r="BZ10" s="59"/>
      <c r="CA10" s="59"/>
      <c r="CB10" s="32">
        <f t="shared" si="45"/>
        <v>0</v>
      </c>
      <c r="CC10" s="32">
        <f t="shared" si="46"/>
        <v>0</v>
      </c>
      <c r="CD10" s="32">
        <f t="shared" si="47"/>
        <v>0</v>
      </c>
      <c r="CE10" s="32">
        <f t="shared" si="48"/>
        <v>0</v>
      </c>
      <c r="CF10" s="29">
        <f t="shared" si="8"/>
        <v>0</v>
      </c>
      <c r="CG10" s="59"/>
      <c r="CH10" s="59"/>
      <c r="CI10" s="59"/>
      <c r="CJ10" s="59"/>
      <c r="CK10" s="32">
        <f t="shared" si="49"/>
        <v>0</v>
      </c>
      <c r="CL10" s="32">
        <f t="shared" si="50"/>
        <v>0</v>
      </c>
      <c r="CM10" s="32">
        <f t="shared" si="51"/>
        <v>0</v>
      </c>
      <c r="CN10" s="32">
        <f t="shared" si="52"/>
        <v>0</v>
      </c>
      <c r="CO10" s="29">
        <f t="shared" si="9"/>
        <v>0</v>
      </c>
      <c r="CP10" s="59"/>
      <c r="CQ10" s="59"/>
      <c r="CR10" s="59"/>
      <c r="CS10" s="59"/>
      <c r="CT10" s="32">
        <f t="shared" si="53"/>
        <v>0</v>
      </c>
      <c r="CU10" s="32">
        <f t="shared" si="54"/>
        <v>0</v>
      </c>
      <c r="CV10" s="32">
        <f t="shared" si="55"/>
        <v>0</v>
      </c>
      <c r="CW10" s="32">
        <f t="shared" si="56"/>
        <v>0</v>
      </c>
      <c r="CX10" s="29">
        <f t="shared" si="10"/>
        <v>0</v>
      </c>
      <c r="CY10" s="59"/>
      <c r="CZ10" s="59"/>
      <c r="DA10" s="59"/>
      <c r="DB10" s="59"/>
      <c r="DC10" s="32">
        <f t="shared" si="57"/>
        <v>0</v>
      </c>
      <c r="DD10" s="32">
        <f t="shared" si="58"/>
        <v>0</v>
      </c>
      <c r="DE10" s="32">
        <f t="shared" si="59"/>
        <v>0</v>
      </c>
      <c r="DF10" s="32">
        <f t="shared" si="60"/>
        <v>0</v>
      </c>
      <c r="DG10" s="29">
        <f t="shared" si="11"/>
        <v>0</v>
      </c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</row>
    <row r="11" spans="1:123" ht="26.25">
      <c r="A11" s="203" t="s">
        <v>174</v>
      </c>
      <c r="B11" s="204"/>
      <c r="C11" s="80">
        <f>SUM(C4:C10)</f>
        <v>2089767.6400000001</v>
      </c>
      <c r="D11" s="79"/>
      <c r="E11" s="79"/>
      <c r="F11" s="79"/>
      <c r="G11" s="79"/>
      <c r="H11" s="21"/>
      <c r="I11" s="21"/>
      <c r="J11" s="21"/>
      <c r="K11" s="21"/>
      <c r="L11" s="22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1"/>
      <c r="X11" s="21"/>
      <c r="Y11" s="21"/>
      <c r="Z11" s="21"/>
      <c r="AA11" s="21"/>
      <c r="AB11" s="21"/>
      <c r="AC11" s="21"/>
      <c r="AD11" s="22"/>
      <c r="AE11" s="21"/>
      <c r="AF11" s="21"/>
      <c r="AG11" s="21"/>
      <c r="AH11" s="21"/>
      <c r="AI11" s="21"/>
      <c r="AJ11" s="21"/>
      <c r="AK11" s="21"/>
      <c r="AL11" s="21"/>
      <c r="AM11" s="22"/>
      <c r="AN11" s="21"/>
      <c r="AO11" s="21"/>
      <c r="AP11" s="21"/>
      <c r="AQ11" s="21"/>
      <c r="AR11" s="21"/>
      <c r="AS11" s="21"/>
      <c r="AT11" s="21"/>
      <c r="AU11" s="21"/>
      <c r="AV11" s="22"/>
      <c r="AW11" s="21"/>
      <c r="AX11" s="21"/>
      <c r="AY11" s="21"/>
      <c r="AZ11" s="21"/>
      <c r="BA11" s="21"/>
      <c r="BB11" s="21"/>
      <c r="BC11" s="21"/>
      <c r="BD11" s="21"/>
      <c r="BE11" s="22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3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</row>
    <row r="13" spans="1:123" hidden="1">
      <c r="B13" s="2">
        <f>C6</f>
        <v>212921.12000000002</v>
      </c>
    </row>
    <row r="18" spans="1:13">
      <c r="C18" s="3"/>
    </row>
    <row r="22" spans="1:13" ht="30" customHeight="1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>
      <c r="A23" s="206"/>
      <c r="B23" s="206"/>
      <c r="C23" s="4"/>
      <c r="D23" s="4"/>
      <c r="E23" s="4"/>
      <c r="F23" s="4"/>
      <c r="G23" s="4"/>
      <c r="H23" s="4"/>
      <c r="I23" s="206"/>
      <c r="J23" s="206"/>
      <c r="K23" s="206"/>
      <c r="L23" s="206"/>
      <c r="M23" s="206"/>
    </row>
    <row r="24" spans="1:13" ht="1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</row>
    <row r="25" spans="1:13">
      <c r="A25" s="5"/>
      <c r="B25" s="7"/>
      <c r="C25" s="6"/>
      <c r="D25" s="3"/>
      <c r="E25" s="3"/>
      <c r="F25" s="3"/>
      <c r="G25" s="3"/>
      <c r="H25" s="3"/>
      <c r="I25" s="3"/>
      <c r="J25" s="6"/>
      <c r="K25" s="3"/>
      <c r="L25" s="6"/>
      <c r="M25" s="3"/>
    </row>
    <row r="26" spans="1:13">
      <c r="A26" s="5"/>
      <c r="B26" s="7"/>
      <c r="C26" s="6"/>
      <c r="D26" s="3"/>
      <c r="E26" s="3"/>
      <c r="F26" s="3"/>
      <c r="G26" s="3"/>
      <c r="H26" s="3"/>
      <c r="I26" s="3"/>
      <c r="J26" s="6"/>
      <c r="K26" s="6"/>
      <c r="L26" s="6"/>
      <c r="M26" s="3"/>
    </row>
    <row r="27" spans="1:13">
      <c r="A27" s="5"/>
      <c r="B27" s="7"/>
      <c r="C27" s="6"/>
      <c r="D27" s="3"/>
      <c r="E27" s="3"/>
      <c r="F27" s="3"/>
      <c r="G27" s="3"/>
      <c r="H27" s="3"/>
      <c r="I27" s="3"/>
      <c r="J27" s="6"/>
      <c r="K27" s="3"/>
      <c r="L27" s="6"/>
      <c r="M27" s="3"/>
    </row>
    <row r="28" spans="1:13">
      <c r="A28" s="5"/>
      <c r="B28" s="7"/>
      <c r="C28" s="6"/>
      <c r="D28" s="3"/>
      <c r="E28" s="3"/>
      <c r="F28" s="3"/>
      <c r="G28" s="3"/>
      <c r="H28" s="3"/>
      <c r="I28" s="3"/>
      <c r="J28" s="6"/>
      <c r="K28" s="3"/>
      <c r="L28" s="6"/>
      <c r="M28" s="3"/>
    </row>
    <row r="29" spans="1:13">
      <c r="A29" s="3"/>
      <c r="B29" s="6"/>
      <c r="C29" s="3"/>
      <c r="D29" s="3"/>
      <c r="E29" s="3"/>
      <c r="F29" s="3"/>
      <c r="G29" s="3"/>
      <c r="H29" s="3"/>
      <c r="I29" s="3"/>
      <c r="J29" s="3"/>
      <c r="K29" s="3"/>
      <c r="L29" s="6"/>
      <c r="M29" s="3"/>
    </row>
  </sheetData>
  <mergeCells count="25">
    <mergeCell ref="BX2:CF2"/>
    <mergeCell ref="CG2:CO2"/>
    <mergeCell ref="CP2:CX2"/>
    <mergeCell ref="CY2:DG2"/>
    <mergeCell ref="A1:DA1"/>
    <mergeCell ref="BF2:BN2"/>
    <mergeCell ref="BO2:BW2"/>
    <mergeCell ref="D2:L2"/>
    <mergeCell ref="M2:U2"/>
    <mergeCell ref="V2:AD2"/>
    <mergeCell ref="AW2:BE2"/>
    <mergeCell ref="AN2:AV2"/>
    <mergeCell ref="AE2:AM2"/>
    <mergeCell ref="A11:B11"/>
    <mergeCell ref="A24:M24"/>
    <mergeCell ref="I22:I23"/>
    <mergeCell ref="J22:J23"/>
    <mergeCell ref="K22:K23"/>
    <mergeCell ref="L22:L23"/>
    <mergeCell ref="M22:M23"/>
    <mergeCell ref="A22:A23"/>
    <mergeCell ref="B22:B23"/>
    <mergeCell ref="C22:D22"/>
    <mergeCell ref="E22:F22"/>
    <mergeCell ref="G22:H22"/>
  </mergeCells>
  <pageMargins left="0.7" right="0.7" top="0.75" bottom="0.75" header="0.3" footer="0.3"/>
  <pageSetup paperSize="9" orientation="portrait" horizontalDpi="4294967293" verticalDpi="0" r:id="rId1"/>
  <ignoredErrors>
    <ignoredError sqref="A2: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K19" sqref="K19"/>
    </sheetView>
  </sheetViews>
  <sheetFormatPr defaultRowHeight="15"/>
  <cols>
    <col min="1" max="1" width="8.88671875" customWidth="1"/>
    <col min="2" max="2" width="11.109375" customWidth="1"/>
    <col min="3" max="3" width="13.33203125" customWidth="1"/>
    <col min="4" max="4" width="15.5546875" customWidth="1"/>
    <col min="5" max="5" width="10.33203125" customWidth="1"/>
    <col min="6" max="6" width="10.6640625" customWidth="1"/>
    <col min="7" max="7" width="8.88671875" bestFit="1" customWidth="1"/>
    <col min="8" max="8" width="12.5546875" customWidth="1"/>
    <col min="9" max="9" width="11.5546875" customWidth="1"/>
  </cols>
  <sheetData>
    <row r="1" spans="1:9">
      <c r="A1" s="1"/>
      <c r="B1" s="13" t="s">
        <v>17</v>
      </c>
      <c r="C1" s="13" t="s">
        <v>14</v>
      </c>
      <c r="D1" s="13" t="s">
        <v>150</v>
      </c>
      <c r="E1" s="13" t="s">
        <v>148</v>
      </c>
      <c r="F1" s="13" t="s">
        <v>16</v>
      </c>
      <c r="G1" s="13" t="s">
        <v>15</v>
      </c>
      <c r="H1" s="153" t="s">
        <v>149</v>
      </c>
      <c r="I1" s="155" t="s">
        <v>18</v>
      </c>
    </row>
    <row r="2" spans="1:9">
      <c r="A2" s="156" t="s">
        <v>2</v>
      </c>
      <c r="B2" s="152">
        <v>152000</v>
      </c>
      <c r="C2" s="152">
        <v>14400</v>
      </c>
      <c r="D2" s="152">
        <v>20345</v>
      </c>
      <c r="E2" s="152">
        <v>0</v>
      </c>
      <c r="F2" s="152">
        <v>16320</v>
      </c>
      <c r="G2" s="152">
        <v>24300</v>
      </c>
      <c r="H2" s="152">
        <v>0</v>
      </c>
      <c r="I2" s="154">
        <f>SUM(B2:H2)</f>
        <v>227365</v>
      </c>
    </row>
    <row r="3" spans="1:9" hidden="1">
      <c r="A3" s="156" t="s">
        <v>4</v>
      </c>
      <c r="B3" s="152">
        <v>640250</v>
      </c>
      <c r="C3" s="152">
        <v>25480</v>
      </c>
      <c r="D3" s="152">
        <v>111215</v>
      </c>
      <c r="E3" s="152">
        <v>3120</v>
      </c>
      <c r="F3" s="152">
        <v>11856</v>
      </c>
      <c r="G3" s="152">
        <v>14010</v>
      </c>
      <c r="H3" s="152">
        <v>8540</v>
      </c>
      <c r="I3" s="154">
        <f t="shared" ref="I3:I8" si="0">SUM(B3:H3)</f>
        <v>814471</v>
      </c>
    </row>
    <row r="4" spans="1:9">
      <c r="A4" s="156" t="s">
        <v>6</v>
      </c>
      <c r="B4" s="152">
        <v>250500</v>
      </c>
      <c r="C4" s="152">
        <v>2000</v>
      </c>
      <c r="D4" s="152">
        <v>60800</v>
      </c>
      <c r="E4" s="152">
        <v>1800</v>
      </c>
      <c r="F4" s="152">
        <v>480</v>
      </c>
      <c r="G4" s="152">
        <v>0</v>
      </c>
      <c r="H4" s="152">
        <v>0</v>
      </c>
      <c r="I4" s="154">
        <f t="shared" si="0"/>
        <v>315580</v>
      </c>
    </row>
    <row r="5" spans="1:9">
      <c r="A5" s="156" t="s">
        <v>8</v>
      </c>
      <c r="B5" s="152">
        <v>312000</v>
      </c>
      <c r="C5" s="152">
        <v>6400</v>
      </c>
      <c r="D5" s="152">
        <v>46700</v>
      </c>
      <c r="E5" s="152">
        <v>1800</v>
      </c>
      <c r="F5" s="152">
        <v>3360</v>
      </c>
      <c r="G5" s="152">
        <v>0</v>
      </c>
      <c r="H5" s="152">
        <v>5000</v>
      </c>
      <c r="I5" s="154">
        <f t="shared" si="0"/>
        <v>375260</v>
      </c>
    </row>
    <row r="6" spans="1:9">
      <c r="A6" s="156" t="s">
        <v>10</v>
      </c>
      <c r="B6" s="152">
        <v>375000</v>
      </c>
      <c r="C6" s="152">
        <v>0</v>
      </c>
      <c r="D6" s="152">
        <v>133500</v>
      </c>
      <c r="E6" s="152">
        <v>0</v>
      </c>
      <c r="F6" s="152">
        <v>0</v>
      </c>
      <c r="G6" s="152">
        <v>0</v>
      </c>
      <c r="H6" s="152">
        <v>0</v>
      </c>
      <c r="I6" s="154">
        <f t="shared" si="0"/>
        <v>508500</v>
      </c>
    </row>
    <row r="7" spans="1:9" hidden="1">
      <c r="A7" s="156" t="s">
        <v>12</v>
      </c>
      <c r="B7" s="152">
        <v>370825</v>
      </c>
      <c r="C7" s="152">
        <v>75140</v>
      </c>
      <c r="D7" s="152">
        <v>101205</v>
      </c>
      <c r="E7" s="152">
        <v>21450</v>
      </c>
      <c r="F7" s="152">
        <v>129168</v>
      </c>
      <c r="G7" s="152">
        <v>390</v>
      </c>
      <c r="H7" s="152">
        <v>13000</v>
      </c>
      <c r="I7" s="154">
        <f t="shared" si="0"/>
        <v>711178</v>
      </c>
    </row>
    <row r="8" spans="1:9" hidden="1">
      <c r="A8" s="18">
        <v>11077</v>
      </c>
      <c r="B8" s="152">
        <v>512200</v>
      </c>
      <c r="C8" s="152">
        <v>67600</v>
      </c>
      <c r="D8" s="152">
        <v>128960</v>
      </c>
      <c r="E8" s="152">
        <v>390</v>
      </c>
      <c r="F8" s="152">
        <v>2028</v>
      </c>
      <c r="G8" s="152">
        <v>390</v>
      </c>
      <c r="H8" s="152">
        <v>5200</v>
      </c>
      <c r="I8" s="154">
        <f t="shared" si="0"/>
        <v>716768</v>
      </c>
    </row>
    <row r="10" spans="1:9">
      <c r="A10" s="158" t="s">
        <v>152</v>
      </c>
      <c r="B10" s="157" t="s">
        <v>151</v>
      </c>
    </row>
  </sheetData>
  <hyperlinks>
    <hyperlink ref="B1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0" sqref="G10"/>
    </sheetView>
  </sheetViews>
  <sheetFormatPr defaultColWidth="17.88671875" defaultRowHeight="29.25"/>
  <cols>
    <col min="1" max="1" width="19.88671875" style="38" customWidth="1"/>
    <col min="2" max="2" width="26.88671875" style="38" customWidth="1"/>
    <col min="3" max="3" width="17.88671875" style="38"/>
    <col min="4" max="4" width="30.44140625" style="38" customWidth="1"/>
    <col min="5" max="5" width="29.6640625" style="38" customWidth="1"/>
    <col min="6" max="6" width="19.109375" style="38" customWidth="1"/>
    <col min="7" max="16384" width="17.88671875" style="38"/>
  </cols>
  <sheetData>
    <row r="1" spans="1:6">
      <c r="A1" s="42"/>
      <c r="B1" s="44" t="s">
        <v>50</v>
      </c>
      <c r="C1" s="44" t="s">
        <v>51</v>
      </c>
      <c r="D1" s="44" t="s">
        <v>52</v>
      </c>
      <c r="E1" s="44" t="s">
        <v>59</v>
      </c>
      <c r="F1" s="43" t="s">
        <v>62</v>
      </c>
    </row>
    <row r="2" spans="1:6">
      <c r="A2" s="39" t="s">
        <v>53</v>
      </c>
      <c r="B2" s="40">
        <v>0</v>
      </c>
      <c r="C2" s="40">
        <v>0</v>
      </c>
      <c r="D2" s="40">
        <v>0</v>
      </c>
      <c r="E2" s="40">
        <v>0</v>
      </c>
      <c r="F2" s="40">
        <f>SUM(B2:E2)</f>
        <v>0</v>
      </c>
    </row>
    <row r="3" spans="1:6">
      <c r="A3" s="39" t="s">
        <v>34</v>
      </c>
      <c r="B3" s="40">
        <v>0</v>
      </c>
      <c r="C3" s="40">
        <v>0</v>
      </c>
      <c r="D3" s="40">
        <v>0</v>
      </c>
      <c r="E3" s="40">
        <v>0</v>
      </c>
      <c r="F3" s="40">
        <f t="shared" ref="F3:F5" si="0">SUM(B3:E3)</f>
        <v>0</v>
      </c>
    </row>
    <row r="4" spans="1:6">
      <c r="A4" s="39" t="s">
        <v>54</v>
      </c>
      <c r="B4" s="40">
        <v>0</v>
      </c>
      <c r="C4" s="40">
        <v>0</v>
      </c>
      <c r="D4" s="40">
        <v>0</v>
      </c>
      <c r="E4" s="40">
        <v>0</v>
      </c>
      <c r="F4" s="40">
        <f t="shared" si="0"/>
        <v>0</v>
      </c>
    </row>
    <row r="5" spans="1:6">
      <c r="A5" s="39" t="s">
        <v>55</v>
      </c>
      <c r="B5" s="40">
        <v>0</v>
      </c>
      <c r="C5" s="40">
        <v>0</v>
      </c>
      <c r="D5" s="40">
        <v>0</v>
      </c>
      <c r="E5" s="40">
        <v>0</v>
      </c>
      <c r="F5" s="40">
        <f t="shared" si="0"/>
        <v>0</v>
      </c>
    </row>
    <row r="6" spans="1:6">
      <c r="A6" s="218" t="s">
        <v>56</v>
      </c>
      <c r="B6" s="219"/>
      <c r="C6" s="46" t="s">
        <v>57</v>
      </c>
      <c r="D6" s="40">
        <v>0</v>
      </c>
      <c r="E6" s="40">
        <v>0</v>
      </c>
      <c r="F6" s="40"/>
    </row>
    <row r="7" spans="1:6">
      <c r="A7" s="41"/>
      <c r="B7" s="41"/>
      <c r="C7" s="46" t="s">
        <v>58</v>
      </c>
      <c r="D7" s="40">
        <v>0</v>
      </c>
      <c r="E7" s="40">
        <v>0</v>
      </c>
      <c r="F7" s="45"/>
    </row>
    <row r="8" spans="1:6">
      <c r="A8" s="41"/>
      <c r="B8" s="41"/>
      <c r="C8" s="41"/>
      <c r="F8" s="40">
        <f>SUM(F2:F5)</f>
        <v>0</v>
      </c>
    </row>
    <row r="9" spans="1:6">
      <c r="D9" s="47" t="s">
        <v>60</v>
      </c>
    </row>
  </sheetData>
  <mergeCells count="1"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R14" sqref="R14"/>
    </sheetView>
  </sheetViews>
  <sheetFormatPr defaultColWidth="8.77734375" defaultRowHeight="18"/>
  <cols>
    <col min="1" max="1" width="22.6640625" style="8" customWidth="1"/>
    <col min="2" max="2" width="12.33203125" style="8" hidden="1" customWidth="1"/>
    <col min="3" max="3" width="11.21875" style="8" customWidth="1"/>
    <col min="4" max="5" width="6.77734375" style="8" hidden="1" customWidth="1"/>
    <col min="6" max="6" width="10.77734375" style="8" customWidth="1"/>
    <col min="7" max="7" width="16.5546875" style="8" hidden="1" customWidth="1"/>
    <col min="8" max="8" width="16.33203125" style="8" hidden="1" customWidth="1"/>
    <col min="9" max="9" width="11.44140625" style="8" customWidth="1"/>
    <col min="10" max="10" width="6.77734375" style="8" hidden="1" customWidth="1"/>
    <col min="11" max="11" width="13.21875" style="8" hidden="1" customWidth="1"/>
    <col min="12" max="12" width="11.6640625" style="8" customWidth="1"/>
    <col min="13" max="13" width="13.44140625" style="8" hidden="1" customWidth="1"/>
    <col min="14" max="14" width="13.21875" style="8" hidden="1" customWidth="1"/>
    <col min="15" max="15" width="13.33203125" style="8" customWidth="1"/>
    <col min="16" max="16" width="24.21875" style="8" hidden="1" customWidth="1"/>
    <col min="17" max="17" width="28.21875" style="8" customWidth="1"/>
    <col min="18" max="16384" width="8.77734375" style="8"/>
  </cols>
  <sheetData>
    <row r="1" spans="1:17">
      <c r="A1" s="226" t="s">
        <v>65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7"/>
    </row>
    <row r="2" spans="1:17">
      <c r="A2" s="226"/>
      <c r="B2" s="226"/>
      <c r="C2" s="226"/>
      <c r="D2" s="226"/>
      <c r="E2" s="226"/>
      <c r="F2" s="226"/>
      <c r="G2" s="227"/>
      <c r="H2" s="227"/>
      <c r="I2" s="227"/>
      <c r="J2" s="227"/>
      <c r="K2" s="227"/>
      <c r="L2" s="227"/>
      <c r="M2" s="227"/>
      <c r="N2" s="227"/>
    </row>
    <row r="3" spans="1:17" ht="15" customHeight="1">
      <c r="A3" s="225" t="s">
        <v>20</v>
      </c>
      <c r="B3" s="225" t="s">
        <v>49</v>
      </c>
      <c r="C3" s="225" t="s">
        <v>21</v>
      </c>
      <c r="D3" s="225"/>
      <c r="E3" s="225" t="s">
        <v>22</v>
      </c>
      <c r="F3" s="225"/>
      <c r="G3" s="225" t="s">
        <v>30</v>
      </c>
      <c r="H3" s="225"/>
      <c r="I3" s="225" t="s">
        <v>23</v>
      </c>
      <c r="J3" s="225" t="s">
        <v>24</v>
      </c>
      <c r="K3" s="225" t="s">
        <v>25</v>
      </c>
      <c r="L3" s="225" t="s">
        <v>72</v>
      </c>
      <c r="M3" s="230" t="s">
        <v>80</v>
      </c>
      <c r="N3" s="228" t="s">
        <v>42</v>
      </c>
    </row>
    <row r="4" spans="1:17" ht="46.5">
      <c r="A4" s="225"/>
      <c r="B4" s="225"/>
      <c r="C4" s="83" t="s">
        <v>28</v>
      </c>
      <c r="D4" s="83" t="s">
        <v>27</v>
      </c>
      <c r="E4" s="83" t="s">
        <v>22</v>
      </c>
      <c r="F4" s="83" t="s">
        <v>27</v>
      </c>
      <c r="G4" s="83" t="s">
        <v>31</v>
      </c>
      <c r="H4" s="83" t="s">
        <v>27</v>
      </c>
      <c r="I4" s="225"/>
      <c r="J4" s="225"/>
      <c r="K4" s="225"/>
      <c r="L4" s="225"/>
      <c r="M4" s="230"/>
      <c r="N4" s="229"/>
      <c r="O4" s="84" t="s">
        <v>37</v>
      </c>
      <c r="P4" s="85" t="s">
        <v>90</v>
      </c>
      <c r="Q4" s="84" t="s">
        <v>92</v>
      </c>
    </row>
    <row r="5" spans="1:17" ht="15" customHeight="1">
      <c r="A5" s="223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3"/>
      <c r="M5" s="223"/>
      <c r="N5" s="14"/>
      <c r="O5" s="16"/>
      <c r="P5" s="61"/>
      <c r="Q5" s="16"/>
    </row>
    <row r="6" spans="1:17" ht="26.25">
      <c r="A6" s="43" t="s">
        <v>3</v>
      </c>
      <c r="B6" s="67"/>
      <c r="C6" s="68">
        <v>80506.48</v>
      </c>
      <c r="D6" s="70">
        <v>0</v>
      </c>
      <c r="E6" s="70">
        <v>0</v>
      </c>
      <c r="F6" s="71">
        <v>0</v>
      </c>
      <c r="G6" s="71">
        <v>0</v>
      </c>
      <c r="H6" s="71">
        <v>0</v>
      </c>
      <c r="I6" s="71">
        <v>0</v>
      </c>
      <c r="J6" s="53">
        <v>300</v>
      </c>
      <c r="K6" s="74">
        <v>980</v>
      </c>
      <c r="L6" s="55">
        <v>14275</v>
      </c>
      <c r="M6" s="57">
        <f>'นวด-อบ-ประคบ '!C4</f>
        <v>146169.25</v>
      </c>
      <c r="N6" s="48">
        <f>SUM(F6+L6+I6)</f>
        <v>14275</v>
      </c>
      <c r="O6" s="75">
        <f>C6+F6+I6+N6</f>
        <v>94781.48</v>
      </c>
      <c r="P6" s="64">
        <v>12450</v>
      </c>
      <c r="Q6" s="82">
        <f>O6+'นวด-อบ-ประคบ '!C4</f>
        <v>240950.72999999998</v>
      </c>
    </row>
    <row r="7" spans="1:17" ht="26.25">
      <c r="A7" s="43" t="s">
        <v>64</v>
      </c>
      <c r="B7" s="69"/>
      <c r="C7" s="68">
        <f>'สมุนไพร 9 รายการ'!D6</f>
        <v>154725.87</v>
      </c>
      <c r="D7" s="72">
        <v>0</v>
      </c>
      <c r="E7" s="72">
        <v>0</v>
      </c>
      <c r="F7" s="73">
        <v>42959</v>
      </c>
      <c r="G7" s="73">
        <v>0</v>
      </c>
      <c r="H7" s="73">
        <v>0</v>
      </c>
      <c r="I7" s="73">
        <v>1000</v>
      </c>
      <c r="J7" s="76">
        <v>1500</v>
      </c>
      <c r="K7" s="77">
        <v>2380</v>
      </c>
      <c r="L7" s="55">
        <f>'PP-FS'!B5</f>
        <v>61280</v>
      </c>
      <c r="M7" s="57">
        <f>'นวด-อบ-ประคบ '!C6</f>
        <v>212921.12000000002</v>
      </c>
      <c r="N7" s="48">
        <f t="shared" ref="N7:N9" si="0">SUM(F7+L7+I7)</f>
        <v>105239</v>
      </c>
      <c r="O7" s="75">
        <f>C7+F7+I7+N7-P7</f>
        <v>302623.87</v>
      </c>
      <c r="P7" s="64">
        <v>1300</v>
      </c>
      <c r="Q7" s="82">
        <f>O7+'นวด-อบ-ประคบ '!C5</f>
        <v>708035.89</v>
      </c>
    </row>
    <row r="8" spans="1:17" ht="26.25">
      <c r="A8" s="43" t="s">
        <v>63</v>
      </c>
      <c r="B8" s="67"/>
      <c r="C8" s="68">
        <f>'สมุนไพร 9 รายการ'!D7</f>
        <v>166026.07999999999</v>
      </c>
      <c r="D8" s="70">
        <v>0</v>
      </c>
      <c r="E8" s="70">
        <v>0</v>
      </c>
      <c r="F8" s="71">
        <v>2035.5</v>
      </c>
      <c r="G8" s="71">
        <v>0</v>
      </c>
      <c r="H8" s="71">
        <v>0</v>
      </c>
      <c r="I8" s="71">
        <v>0</v>
      </c>
      <c r="J8" s="53">
        <v>1665</v>
      </c>
      <c r="K8" s="78">
        <v>0</v>
      </c>
      <c r="L8" s="55">
        <f>'PP-FS'!B6</f>
        <v>58820</v>
      </c>
      <c r="M8" s="57">
        <f>'นวด-อบ-ประคบ '!C7</f>
        <v>181253.93000000002</v>
      </c>
      <c r="N8" s="48">
        <f t="shared" si="0"/>
        <v>60855.5</v>
      </c>
      <c r="O8" s="75">
        <f>C8+F8+I8+N8-P8</f>
        <v>228917.08</v>
      </c>
      <c r="P8" s="64"/>
      <c r="Q8" s="82">
        <f>O8+'นวด-อบ-ประคบ '!C6</f>
        <v>441838.2</v>
      </c>
    </row>
    <row r="9" spans="1:17" ht="26.25">
      <c r="A9" s="43" t="s">
        <v>11</v>
      </c>
      <c r="B9" s="67"/>
      <c r="C9" s="68">
        <f>'สมุนไพร 9 รายการ'!D8</f>
        <v>142011.35</v>
      </c>
      <c r="D9" s="70">
        <v>0</v>
      </c>
      <c r="E9" s="70">
        <v>0</v>
      </c>
      <c r="F9" s="71">
        <v>5066</v>
      </c>
      <c r="G9" s="71">
        <v>0</v>
      </c>
      <c r="H9" s="71">
        <v>0</v>
      </c>
      <c r="I9" s="71">
        <v>0</v>
      </c>
      <c r="J9" s="53">
        <v>2060</v>
      </c>
      <c r="K9" s="78">
        <v>0</v>
      </c>
      <c r="L9" s="55">
        <f>'PP-FS'!B7</f>
        <v>38670</v>
      </c>
      <c r="M9" s="57">
        <f>'นวด-อบ-ประคบ '!C8</f>
        <v>225994.28</v>
      </c>
      <c r="N9" s="48">
        <f t="shared" si="0"/>
        <v>43736</v>
      </c>
      <c r="O9" s="75">
        <f>C9+F9+I9+N9-P9</f>
        <v>147563.35</v>
      </c>
      <c r="P9" s="64">
        <v>43250</v>
      </c>
      <c r="Q9" s="82">
        <f>O9+'นวด-อบ-ประคบ '!C7</f>
        <v>328817.28000000003</v>
      </c>
    </row>
    <row r="10" spans="1:17" ht="26.25">
      <c r="A10" s="49" t="s">
        <v>18</v>
      </c>
      <c r="B10" s="50">
        <f>SUM(B6:B9)</f>
        <v>0</v>
      </c>
      <c r="C10" s="50"/>
      <c r="D10" s="49"/>
      <c r="E10" s="49"/>
      <c r="F10" s="49"/>
      <c r="G10" s="50"/>
      <c r="H10" s="50"/>
      <c r="I10" s="49"/>
      <c r="J10" s="50"/>
      <c r="K10" s="49"/>
      <c r="L10" s="50"/>
      <c r="M10" s="50">
        <f>SUM(M6:M9)</f>
        <v>766338.58000000007</v>
      </c>
      <c r="N10" s="65"/>
      <c r="O10" s="66">
        <f>O6+O7+O8+O9</f>
        <v>773885.77999999991</v>
      </c>
      <c r="P10" s="81">
        <f>SUM(P6+P7+P8+P9)</f>
        <v>57000</v>
      </c>
    </row>
    <row r="11" spans="1:17" ht="23.25">
      <c r="P11" s="63"/>
    </row>
    <row r="12" spans="1:17" ht="26.25">
      <c r="A12" s="220" t="s">
        <v>29</v>
      </c>
      <c r="B12" s="221"/>
      <c r="C12" s="222"/>
      <c r="D12" s="222"/>
      <c r="E12" s="222"/>
      <c r="F12" s="222"/>
      <c r="N12" s="54" t="s">
        <v>78</v>
      </c>
      <c r="O12" s="56" t="s">
        <v>93</v>
      </c>
      <c r="P12" s="62"/>
    </row>
  </sheetData>
  <protectedRanges>
    <protectedRange sqref="C6:C9" name="lockcell_1"/>
    <protectedRange sqref="K6" name="lockcell_2"/>
    <protectedRange sqref="B7" name="lockcell_3"/>
    <protectedRange sqref="J7" name="lockcell_5"/>
    <protectedRange sqref="K7" name="lockcell_6"/>
    <protectedRange sqref="J9" name="lockcell_8"/>
    <protectedRange sqref="J8" name="lockcell_10"/>
    <protectedRange sqref="C6:C9" name="lockcell_13"/>
  </protectedRanges>
  <mergeCells count="14">
    <mergeCell ref="A1:N2"/>
    <mergeCell ref="N3:N4"/>
    <mergeCell ref="J3:J4"/>
    <mergeCell ref="K3:K4"/>
    <mergeCell ref="L3:L4"/>
    <mergeCell ref="M3:M4"/>
    <mergeCell ref="A12:F12"/>
    <mergeCell ref="A5:M5"/>
    <mergeCell ref="G3:H3"/>
    <mergeCell ref="I3:I4"/>
    <mergeCell ref="A3:A4"/>
    <mergeCell ref="B3:B4"/>
    <mergeCell ref="C3:D3"/>
    <mergeCell ref="E3:F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8"/>
  <sheetViews>
    <sheetView topLeftCell="D1" workbookViewId="0">
      <selection activeCell="T15" sqref="T15"/>
    </sheetView>
  </sheetViews>
  <sheetFormatPr defaultRowHeight="15"/>
  <cols>
    <col min="1" max="1" width="26.109375" customWidth="1"/>
    <col min="2" max="2" width="9.77734375" hidden="1" customWidth="1"/>
    <col min="3" max="3" width="10.21875" hidden="1" customWidth="1"/>
    <col min="4" max="4" width="8.21875" customWidth="1"/>
    <col min="5" max="5" width="8" customWidth="1"/>
    <col min="6" max="6" width="7.88671875" customWidth="1"/>
    <col min="7" max="7" width="8.109375" customWidth="1"/>
    <col min="8" max="8" width="8.21875" customWidth="1"/>
    <col min="9" max="9" width="8.77734375" customWidth="1"/>
    <col min="10" max="10" width="8.109375" customWidth="1"/>
    <col min="11" max="11" width="6.6640625" customWidth="1"/>
    <col min="12" max="12" width="8.77734375" customWidth="1"/>
    <col min="13" max="13" width="6.88671875" customWidth="1"/>
    <col min="14" max="14" width="7.109375" customWidth="1"/>
  </cols>
  <sheetData>
    <row r="2" spans="1:28" ht="15.75">
      <c r="B2" s="235" t="s">
        <v>66</v>
      </c>
      <c r="C2" s="235"/>
      <c r="D2" s="52" t="s">
        <v>70</v>
      </c>
      <c r="E2" s="234" t="s">
        <v>70</v>
      </c>
      <c r="F2" s="233"/>
      <c r="G2" s="234" t="s">
        <v>74</v>
      </c>
      <c r="H2" s="233"/>
      <c r="I2" s="234" t="s">
        <v>75</v>
      </c>
      <c r="J2" s="233"/>
      <c r="K2" s="234" t="s">
        <v>76</v>
      </c>
      <c r="L2" s="233"/>
      <c r="M2" s="234" t="s">
        <v>77</v>
      </c>
      <c r="N2" s="233"/>
      <c r="O2" s="234" t="s">
        <v>89</v>
      </c>
      <c r="P2" s="233"/>
      <c r="Q2" s="232">
        <v>24929</v>
      </c>
      <c r="R2" s="233"/>
      <c r="S2" s="232">
        <v>24959</v>
      </c>
      <c r="T2" s="233"/>
      <c r="U2" s="232">
        <v>24990</v>
      </c>
      <c r="V2" s="233"/>
      <c r="W2" s="232">
        <v>25020</v>
      </c>
      <c r="X2" s="233"/>
      <c r="Y2" s="232">
        <v>25051</v>
      </c>
      <c r="Z2" s="233"/>
      <c r="AA2" s="232">
        <v>25082</v>
      </c>
      <c r="AB2" s="233"/>
    </row>
    <row r="3" spans="1:28" ht="15.75">
      <c r="B3" s="236" t="s">
        <v>67</v>
      </c>
      <c r="C3" s="236"/>
      <c r="D3" s="51"/>
      <c r="E3" s="231" t="s">
        <v>73</v>
      </c>
      <c r="F3" s="231"/>
      <c r="G3" s="231" t="s">
        <v>73</v>
      </c>
      <c r="H3" s="231"/>
      <c r="I3" s="234" t="s">
        <v>73</v>
      </c>
      <c r="J3" s="233"/>
      <c r="K3" s="231" t="s">
        <v>73</v>
      </c>
      <c r="L3" s="231"/>
      <c r="M3" s="231" t="s">
        <v>73</v>
      </c>
      <c r="N3" s="231"/>
      <c r="O3" s="231" t="s">
        <v>73</v>
      </c>
      <c r="P3" s="231"/>
      <c r="Q3" s="231" t="s">
        <v>73</v>
      </c>
      <c r="R3" s="231"/>
      <c r="S3" s="231" t="s">
        <v>73</v>
      </c>
      <c r="T3" s="231"/>
      <c r="U3" s="231" t="s">
        <v>73</v>
      </c>
      <c r="V3" s="231"/>
      <c r="W3" s="231" t="s">
        <v>73</v>
      </c>
      <c r="X3" s="231"/>
      <c r="Y3" s="231" t="s">
        <v>73</v>
      </c>
      <c r="Z3" s="231"/>
      <c r="AA3" s="231" t="s">
        <v>73</v>
      </c>
      <c r="AB3" s="231"/>
    </row>
    <row r="4" spans="1:28" ht="18">
      <c r="B4" t="s">
        <v>68</v>
      </c>
      <c r="C4" t="s">
        <v>69</v>
      </c>
      <c r="D4" s="51" t="s">
        <v>71</v>
      </c>
      <c r="E4" s="52">
        <v>1</v>
      </c>
      <c r="F4" s="52">
        <v>2</v>
      </c>
      <c r="G4" s="52">
        <v>1</v>
      </c>
      <c r="H4" s="52">
        <v>2</v>
      </c>
      <c r="I4" s="52">
        <v>1</v>
      </c>
      <c r="J4" s="52">
        <v>2</v>
      </c>
      <c r="K4" s="52">
        <v>1</v>
      </c>
      <c r="L4" s="16">
        <v>2</v>
      </c>
      <c r="M4" s="52">
        <v>1</v>
      </c>
      <c r="N4" s="52">
        <v>2</v>
      </c>
      <c r="O4" s="52">
        <v>1</v>
      </c>
      <c r="P4" s="52">
        <v>2</v>
      </c>
      <c r="Q4" s="52">
        <v>1</v>
      </c>
      <c r="R4" s="52">
        <v>2</v>
      </c>
      <c r="S4" s="52">
        <v>1</v>
      </c>
      <c r="T4" s="52">
        <v>2</v>
      </c>
      <c r="U4" s="52">
        <v>1</v>
      </c>
      <c r="V4" s="52">
        <v>2</v>
      </c>
      <c r="W4" s="52">
        <v>1</v>
      </c>
      <c r="X4" s="52">
        <v>2</v>
      </c>
      <c r="Y4" s="52">
        <v>1</v>
      </c>
      <c r="Z4" s="52">
        <v>2</v>
      </c>
      <c r="AA4" s="52">
        <v>1</v>
      </c>
      <c r="AB4" s="52">
        <v>2</v>
      </c>
    </row>
    <row r="5" spans="1:28" ht="26.25">
      <c r="A5" s="43" t="s">
        <v>3</v>
      </c>
      <c r="D5" s="86">
        <f>SUM(E5:AB5)</f>
        <v>46708.62</v>
      </c>
      <c r="E5" s="86">
        <v>3586.26</v>
      </c>
      <c r="F5" s="86">
        <v>2221.71</v>
      </c>
      <c r="G5" s="86">
        <v>1885.62</v>
      </c>
      <c r="H5" s="86">
        <v>2268.48</v>
      </c>
      <c r="I5" s="86">
        <v>4656.18</v>
      </c>
      <c r="J5" s="86">
        <v>3484.68</v>
      </c>
      <c r="K5" s="86">
        <v>3236.32</v>
      </c>
      <c r="L5" s="87">
        <v>4147.41</v>
      </c>
      <c r="M5" s="86">
        <v>3775.94</v>
      </c>
      <c r="N5" s="86">
        <v>3695.44</v>
      </c>
      <c r="O5" s="86">
        <v>5517.08</v>
      </c>
      <c r="P5" s="51">
        <v>0</v>
      </c>
      <c r="Q5" s="51">
        <v>0</v>
      </c>
      <c r="R5" s="51">
        <v>0</v>
      </c>
      <c r="S5" s="51">
        <v>0</v>
      </c>
      <c r="T5" s="51">
        <v>8233.5</v>
      </c>
      <c r="U5" s="51"/>
      <c r="V5" s="51"/>
      <c r="W5" s="51"/>
      <c r="X5" s="51"/>
      <c r="Y5" s="51"/>
      <c r="Z5" s="51"/>
      <c r="AA5" s="51"/>
      <c r="AB5" s="51"/>
    </row>
    <row r="6" spans="1:28" ht="26.25">
      <c r="A6" s="43" t="s">
        <v>64</v>
      </c>
      <c r="B6" s="10">
        <v>13756.17</v>
      </c>
      <c r="C6">
        <v>13756.17</v>
      </c>
      <c r="D6" s="86">
        <f t="shared" ref="D6:D8" si="0">SUM(E6:AB6)</f>
        <v>154725.87</v>
      </c>
      <c r="E6" s="86">
        <v>8647.65</v>
      </c>
      <c r="F6" s="86">
        <v>11993.49</v>
      </c>
      <c r="G6" s="86">
        <v>15673.54</v>
      </c>
      <c r="H6" s="86">
        <v>19050.62</v>
      </c>
      <c r="I6" s="86">
        <v>9797.4699999999993</v>
      </c>
      <c r="J6" s="86">
        <v>10785.2</v>
      </c>
      <c r="K6" s="86">
        <v>25939.81</v>
      </c>
      <c r="L6" s="87">
        <v>13876.05</v>
      </c>
      <c r="M6" s="86">
        <v>16076.06</v>
      </c>
      <c r="N6" s="86">
        <v>11853.4</v>
      </c>
      <c r="O6" s="86">
        <v>11032.58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26.25">
      <c r="A7" s="43" t="s">
        <v>63</v>
      </c>
      <c r="B7">
        <v>210</v>
      </c>
      <c r="C7">
        <v>210</v>
      </c>
      <c r="D7" s="86">
        <f t="shared" si="0"/>
        <v>166026.07999999999</v>
      </c>
      <c r="E7" s="86">
        <v>37238.480000000003</v>
      </c>
      <c r="F7" s="86">
        <v>14388.89</v>
      </c>
      <c r="G7" s="86">
        <v>8118.7</v>
      </c>
      <c r="H7" s="86">
        <v>8555.2199999999993</v>
      </c>
      <c r="I7" s="88">
        <v>9227.61</v>
      </c>
      <c r="J7" s="86">
        <v>10746.77</v>
      </c>
      <c r="K7" s="86">
        <v>14440.63</v>
      </c>
      <c r="L7" s="90">
        <v>21082.54</v>
      </c>
      <c r="M7" s="86">
        <v>14046.93</v>
      </c>
      <c r="N7" s="86">
        <v>14894.06</v>
      </c>
      <c r="O7" s="86">
        <v>13286.25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ht="26.25">
      <c r="A8" s="43" t="s">
        <v>11</v>
      </c>
      <c r="B8">
        <v>3400.94</v>
      </c>
      <c r="C8">
        <v>3400.94</v>
      </c>
      <c r="D8" s="86">
        <f t="shared" si="0"/>
        <v>142011.35</v>
      </c>
      <c r="E8" s="86">
        <v>865.32</v>
      </c>
      <c r="F8" s="86"/>
      <c r="G8" s="86">
        <v>22415.82</v>
      </c>
      <c r="H8" s="86">
        <v>9411.99</v>
      </c>
      <c r="I8" s="86">
        <v>22032.63</v>
      </c>
      <c r="J8" s="86">
        <v>27799.53</v>
      </c>
      <c r="K8" s="86">
        <v>13317.49</v>
      </c>
      <c r="L8" s="89">
        <v>12013.2</v>
      </c>
      <c r="M8" s="86">
        <v>10897.59</v>
      </c>
      <c r="N8" s="86">
        <v>14265.06</v>
      </c>
      <c r="O8" s="86">
        <v>8992.7199999999993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</sheetData>
  <protectedRanges>
    <protectedRange sqref="L7" name="lockcell_2"/>
    <protectedRange sqref="L8" name="lockcell_4"/>
  </protectedRanges>
  <mergeCells count="26">
    <mergeCell ref="B2:C2"/>
    <mergeCell ref="B3:C3"/>
    <mergeCell ref="E3:F3"/>
    <mergeCell ref="G3:H3"/>
    <mergeCell ref="E2:F2"/>
    <mergeCell ref="G2:H2"/>
    <mergeCell ref="O3:P3"/>
    <mergeCell ref="Q3:R3"/>
    <mergeCell ref="I2:J2"/>
    <mergeCell ref="K2:L2"/>
    <mergeCell ref="I3:J3"/>
    <mergeCell ref="K3:L3"/>
    <mergeCell ref="M2:N2"/>
    <mergeCell ref="M3:N3"/>
    <mergeCell ref="O2:P2"/>
    <mergeCell ref="Q2:R2"/>
    <mergeCell ref="Y3:Z3"/>
    <mergeCell ref="AA3:AB3"/>
    <mergeCell ref="S2:T2"/>
    <mergeCell ref="S3:T3"/>
    <mergeCell ref="U2:V2"/>
    <mergeCell ref="U3:V3"/>
    <mergeCell ref="W2:X2"/>
    <mergeCell ref="W3:X3"/>
    <mergeCell ref="Y2:Z2"/>
    <mergeCell ref="AA2:AB2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selection activeCell="R9" sqref="R9"/>
    </sheetView>
  </sheetViews>
  <sheetFormatPr defaultRowHeight="15"/>
  <cols>
    <col min="1" max="1" width="22.21875" customWidth="1"/>
    <col min="2" max="2" width="11" customWidth="1"/>
    <col min="10" max="10" width="9.5546875" customWidth="1"/>
    <col min="11" max="11" width="7.5546875" customWidth="1"/>
  </cols>
  <sheetData>
    <row r="1" spans="1:26" ht="15.75">
      <c r="C1" s="234" t="s">
        <v>70</v>
      </c>
      <c r="D1" s="233"/>
      <c r="E1" s="234" t="s">
        <v>74</v>
      </c>
      <c r="F1" s="233"/>
      <c r="G1" s="234" t="s">
        <v>75</v>
      </c>
      <c r="H1" s="233"/>
      <c r="I1" s="234" t="s">
        <v>81</v>
      </c>
      <c r="J1" s="233"/>
      <c r="K1" s="234" t="s">
        <v>88</v>
      </c>
      <c r="L1" s="233"/>
      <c r="M1" s="234" t="s">
        <v>91</v>
      </c>
      <c r="N1" s="233"/>
      <c r="O1" s="234" t="s">
        <v>85</v>
      </c>
      <c r="P1" s="233"/>
      <c r="Q1" s="234" t="s">
        <v>82</v>
      </c>
      <c r="R1" s="233"/>
      <c r="S1" s="232">
        <v>24990</v>
      </c>
      <c r="T1" s="233"/>
      <c r="U1" s="232">
        <v>25020</v>
      </c>
      <c r="V1" s="233"/>
      <c r="W1" s="232">
        <v>25051</v>
      </c>
      <c r="X1" s="233"/>
      <c r="Y1" s="232">
        <v>25082</v>
      </c>
      <c r="Z1" s="233"/>
    </row>
    <row r="2" spans="1:26" ht="15.75">
      <c r="C2" s="231" t="s">
        <v>73</v>
      </c>
      <c r="D2" s="231"/>
      <c r="E2" s="231" t="s">
        <v>73</v>
      </c>
      <c r="F2" s="231"/>
      <c r="G2" s="234" t="s">
        <v>73</v>
      </c>
      <c r="H2" s="233"/>
      <c r="I2" s="234" t="s">
        <v>67</v>
      </c>
      <c r="J2" s="233"/>
      <c r="K2" s="234" t="s">
        <v>67</v>
      </c>
      <c r="L2" s="233"/>
      <c r="M2" s="234" t="s">
        <v>67</v>
      </c>
      <c r="N2" s="233"/>
      <c r="O2" s="234" t="s">
        <v>67</v>
      </c>
      <c r="P2" s="233"/>
      <c r="Q2" s="234" t="s">
        <v>67</v>
      </c>
      <c r="R2" s="233"/>
      <c r="S2" s="234" t="s">
        <v>67</v>
      </c>
      <c r="T2" s="233"/>
      <c r="U2" s="234" t="s">
        <v>67</v>
      </c>
      <c r="V2" s="233"/>
      <c r="W2" s="234" t="s">
        <v>67</v>
      </c>
      <c r="X2" s="233"/>
      <c r="Y2" s="234" t="s">
        <v>67</v>
      </c>
      <c r="Z2" s="233"/>
    </row>
    <row r="3" spans="1:26" s="9" customFormat="1" ht="15.75">
      <c r="C3" s="52">
        <v>1</v>
      </c>
      <c r="D3" s="52">
        <v>2</v>
      </c>
      <c r="E3" s="52">
        <v>1</v>
      </c>
      <c r="F3" s="52">
        <v>2</v>
      </c>
      <c r="G3" s="52">
        <v>1</v>
      </c>
      <c r="H3" s="52">
        <v>2</v>
      </c>
      <c r="I3" s="52">
        <v>1</v>
      </c>
      <c r="J3" s="52">
        <v>2</v>
      </c>
      <c r="K3" s="52">
        <v>1</v>
      </c>
      <c r="L3" s="52">
        <v>2</v>
      </c>
      <c r="M3" s="52">
        <v>1</v>
      </c>
      <c r="N3" s="52">
        <v>2</v>
      </c>
      <c r="O3" s="52">
        <v>1</v>
      </c>
      <c r="P3" s="52">
        <v>2</v>
      </c>
      <c r="Q3" s="52">
        <v>1</v>
      </c>
      <c r="R3" s="52">
        <v>2</v>
      </c>
      <c r="S3" s="52">
        <v>1</v>
      </c>
      <c r="T3" s="52">
        <v>2</v>
      </c>
      <c r="U3" s="52">
        <v>1</v>
      </c>
      <c r="V3" s="52">
        <v>2</v>
      </c>
      <c r="W3" s="52">
        <v>1</v>
      </c>
      <c r="X3" s="52">
        <v>2</v>
      </c>
      <c r="Y3" s="52">
        <v>1</v>
      </c>
      <c r="Z3" s="52">
        <v>2</v>
      </c>
    </row>
    <row r="4" spans="1:26" ht="26.25">
      <c r="A4" s="43" t="s">
        <v>3</v>
      </c>
      <c r="B4" s="91">
        <f>SUM(C4:Z4)</f>
        <v>17415</v>
      </c>
      <c r="C4" s="92">
        <v>1280</v>
      </c>
      <c r="D4" s="92">
        <v>1240</v>
      </c>
      <c r="E4" s="92">
        <v>140</v>
      </c>
      <c r="F4" s="92">
        <v>195</v>
      </c>
      <c r="G4" s="92">
        <v>120</v>
      </c>
      <c r="H4" s="92">
        <v>70</v>
      </c>
      <c r="I4" s="92">
        <v>220</v>
      </c>
      <c r="J4" s="92">
        <v>420</v>
      </c>
      <c r="K4" s="92">
        <v>130</v>
      </c>
      <c r="L4" s="92">
        <v>700</v>
      </c>
      <c r="M4" s="92">
        <v>120</v>
      </c>
      <c r="N4" s="92">
        <v>120</v>
      </c>
      <c r="O4" s="92">
        <v>0</v>
      </c>
      <c r="P4" s="52">
        <v>120</v>
      </c>
      <c r="Q4" s="52">
        <v>0</v>
      </c>
      <c r="R4" s="52">
        <v>12540</v>
      </c>
      <c r="S4" s="52"/>
      <c r="T4" s="52"/>
      <c r="U4" s="52"/>
      <c r="V4" s="52"/>
      <c r="W4" s="52"/>
      <c r="X4" s="52"/>
      <c r="Y4" s="52"/>
      <c r="Z4" s="52"/>
    </row>
    <row r="5" spans="1:26" ht="26.25">
      <c r="A5" s="43" t="s">
        <v>64</v>
      </c>
      <c r="B5" s="91">
        <f t="shared" ref="B5:B7" si="0">SUM(C5:Z5)</f>
        <v>61280</v>
      </c>
      <c r="C5" s="92">
        <v>1120</v>
      </c>
      <c r="D5" s="92">
        <v>3585</v>
      </c>
      <c r="E5" s="92">
        <v>2605</v>
      </c>
      <c r="F5" s="92">
        <v>10295</v>
      </c>
      <c r="G5" s="92">
        <v>4480</v>
      </c>
      <c r="H5" s="92">
        <v>8870</v>
      </c>
      <c r="I5" s="92">
        <v>16900</v>
      </c>
      <c r="J5" s="92">
        <v>1490</v>
      </c>
      <c r="K5" s="92">
        <v>4870</v>
      </c>
      <c r="L5" s="92">
        <v>1685</v>
      </c>
      <c r="M5" s="92">
        <v>2495</v>
      </c>
      <c r="N5" s="92">
        <v>1410</v>
      </c>
      <c r="O5" s="92">
        <v>0</v>
      </c>
      <c r="P5" s="52">
        <v>625</v>
      </c>
      <c r="Q5" s="52">
        <v>0</v>
      </c>
      <c r="R5" s="52">
        <v>850</v>
      </c>
      <c r="S5" s="52"/>
      <c r="T5" s="52"/>
      <c r="U5" s="52"/>
      <c r="V5" s="52"/>
      <c r="W5" s="52"/>
      <c r="X5" s="52"/>
      <c r="Y5" s="52"/>
      <c r="Z5" s="52"/>
    </row>
    <row r="6" spans="1:26" ht="26.25">
      <c r="A6" s="43" t="s">
        <v>63</v>
      </c>
      <c r="B6" s="91">
        <f t="shared" si="0"/>
        <v>58820</v>
      </c>
      <c r="C6" s="92">
        <v>1455</v>
      </c>
      <c r="D6" s="92">
        <v>1805</v>
      </c>
      <c r="E6" s="92">
        <v>1725</v>
      </c>
      <c r="F6" s="92">
        <v>1665</v>
      </c>
      <c r="G6" s="93">
        <v>2910</v>
      </c>
      <c r="H6" s="92">
        <v>1400</v>
      </c>
      <c r="I6" s="92">
        <v>3525</v>
      </c>
      <c r="J6" s="92">
        <v>4560</v>
      </c>
      <c r="K6" s="92">
        <v>2210</v>
      </c>
      <c r="L6" s="92">
        <v>3435</v>
      </c>
      <c r="M6" s="92">
        <v>1640</v>
      </c>
      <c r="N6" s="92">
        <v>30575</v>
      </c>
      <c r="O6" s="92">
        <v>1915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26.25">
      <c r="A7" s="43" t="s">
        <v>11</v>
      </c>
      <c r="B7" s="91">
        <f t="shared" si="0"/>
        <v>38670</v>
      </c>
      <c r="C7" s="92">
        <v>1830</v>
      </c>
      <c r="D7" s="92">
        <v>375</v>
      </c>
      <c r="E7" s="92">
        <v>8085</v>
      </c>
      <c r="F7" s="92"/>
      <c r="G7" s="92">
        <v>4850</v>
      </c>
      <c r="H7" s="92">
        <v>5725</v>
      </c>
      <c r="I7" s="92">
        <v>3200</v>
      </c>
      <c r="J7" s="92">
        <v>3335</v>
      </c>
      <c r="K7" s="92">
        <v>3555</v>
      </c>
      <c r="L7" s="92"/>
      <c r="M7" s="92">
        <v>2355</v>
      </c>
      <c r="N7" s="92">
        <v>740</v>
      </c>
      <c r="O7" s="92">
        <v>4620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</sheetData>
  <mergeCells count="24">
    <mergeCell ref="Y1:Z1"/>
    <mergeCell ref="Y2:Z2"/>
    <mergeCell ref="S1:T1"/>
    <mergeCell ref="S2:T2"/>
    <mergeCell ref="U1:V1"/>
    <mergeCell ref="U2:V2"/>
    <mergeCell ref="W1:X1"/>
    <mergeCell ref="W2:X2"/>
    <mergeCell ref="I1:J1"/>
    <mergeCell ref="C2:D2"/>
    <mergeCell ref="E2:F2"/>
    <mergeCell ref="G2:H2"/>
    <mergeCell ref="C1:D1"/>
    <mergeCell ref="E1:F1"/>
    <mergeCell ref="G1:H1"/>
    <mergeCell ref="I2:J2"/>
    <mergeCell ref="Q1:R1"/>
    <mergeCell ref="Q2:R2"/>
    <mergeCell ref="K1:L1"/>
    <mergeCell ref="K2:L2"/>
    <mergeCell ref="M1:N1"/>
    <mergeCell ref="M2:N2"/>
    <mergeCell ref="O1:P1"/>
    <mergeCell ref="O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1" sqref="H11"/>
    </sheetView>
  </sheetViews>
  <sheetFormatPr defaultRowHeight="15"/>
  <cols>
    <col min="1" max="1" width="12" customWidth="1"/>
    <col min="2" max="2" width="15.21875" customWidth="1"/>
    <col min="3" max="4" width="11.109375" customWidth="1"/>
  </cols>
  <sheetData>
    <row r="1" spans="1:5" ht="23.25">
      <c r="A1" s="237" t="s">
        <v>96</v>
      </c>
      <c r="B1" s="237"/>
      <c r="C1" s="237"/>
      <c r="D1" s="237"/>
      <c r="E1" s="94"/>
    </row>
    <row r="2" spans="1:5" ht="23.25">
      <c r="A2" s="63" t="s">
        <v>20</v>
      </c>
      <c r="B2" s="100" t="s">
        <v>95</v>
      </c>
      <c r="C2" s="103" t="s">
        <v>94</v>
      </c>
      <c r="D2" s="63" t="s">
        <v>19</v>
      </c>
      <c r="E2" s="95"/>
    </row>
    <row r="3" spans="1:5" ht="23.25">
      <c r="A3" s="98" t="s">
        <v>2</v>
      </c>
      <c r="B3" s="101">
        <v>52581.48</v>
      </c>
      <c r="C3" s="102"/>
      <c r="D3" s="102"/>
      <c r="E3" s="95"/>
    </row>
    <row r="4" spans="1:5" ht="23.25">
      <c r="A4" s="98" t="s">
        <v>4</v>
      </c>
      <c r="B4" s="101">
        <v>45264.23</v>
      </c>
      <c r="C4" s="101">
        <v>115990.6</v>
      </c>
      <c r="D4" s="101">
        <f>B4+C4</f>
        <v>161254.83000000002</v>
      </c>
      <c r="E4" s="95"/>
    </row>
    <row r="5" spans="1:5" ht="23.25">
      <c r="A5" s="98" t="s">
        <v>6</v>
      </c>
      <c r="B5" s="101">
        <v>206107.72</v>
      </c>
      <c r="C5" s="102"/>
      <c r="D5" s="102"/>
      <c r="E5" s="95"/>
    </row>
    <row r="6" spans="1:5" ht="23.25">
      <c r="A6" s="98" t="s">
        <v>8</v>
      </c>
      <c r="B6" s="101">
        <v>176846.07999999999</v>
      </c>
      <c r="C6" s="102"/>
      <c r="D6" s="102"/>
      <c r="E6" s="95"/>
    </row>
    <row r="7" spans="1:5" ht="23.25">
      <c r="A7" s="98" t="s">
        <v>10</v>
      </c>
      <c r="B7" s="101">
        <v>152015.84</v>
      </c>
      <c r="C7" s="102"/>
      <c r="D7" s="102"/>
      <c r="E7" s="95"/>
    </row>
    <row r="8" spans="1:5" ht="23.25">
      <c r="A8" s="98" t="s">
        <v>12</v>
      </c>
      <c r="B8" s="101">
        <v>160772.14000000001</v>
      </c>
      <c r="C8" s="101">
        <v>273608.3</v>
      </c>
      <c r="D8" s="101">
        <f>B8+C8</f>
        <v>434380.44</v>
      </c>
      <c r="E8" s="95"/>
    </row>
    <row r="9" spans="1:5" ht="23.25">
      <c r="A9" s="99">
        <v>11077</v>
      </c>
      <c r="B9" s="101">
        <v>150660.28</v>
      </c>
      <c r="C9" s="102"/>
      <c r="D9" s="102"/>
      <c r="E9" s="95"/>
    </row>
    <row r="10" spans="1:5" ht="23.25">
      <c r="A10" s="95"/>
      <c r="B10" s="95"/>
      <c r="C10" s="95"/>
      <c r="D10" s="95"/>
      <c r="E10" s="95"/>
    </row>
    <row r="11" spans="1:5" ht="23.25">
      <c r="A11" s="97" t="s">
        <v>18</v>
      </c>
      <c r="B11" s="96">
        <f>SUM(B3:B9)</f>
        <v>944247.77</v>
      </c>
      <c r="C11" s="97" t="s">
        <v>18</v>
      </c>
      <c r="D11" s="96">
        <f>D4+D8</f>
        <v>595635.27</v>
      </c>
      <c r="E11" s="95"/>
    </row>
    <row r="12" spans="1:5" ht="23.25">
      <c r="A12" s="150" t="s">
        <v>146</v>
      </c>
      <c r="B12" s="151">
        <f>B11+D11</f>
        <v>1539883.04</v>
      </c>
      <c r="C12" s="94"/>
      <c r="D12" s="94"/>
      <c r="E12" s="94"/>
    </row>
    <row r="13" spans="1:5" ht="23.25">
      <c r="A13" s="94"/>
      <c r="B13" s="94"/>
      <c r="C13" s="94"/>
      <c r="D13" s="94"/>
      <c r="E13" s="94"/>
    </row>
    <row r="14" spans="1:5" ht="23.25">
      <c r="A14" s="94"/>
      <c r="B14" s="94"/>
      <c r="C14" s="94"/>
      <c r="D14" s="94"/>
      <c r="E14" s="94"/>
    </row>
    <row r="15" spans="1:5" ht="23.25">
      <c r="A15" s="94"/>
      <c r="B15" s="94"/>
      <c r="C15" s="94"/>
      <c r="D15" s="94"/>
      <c r="E15" s="94"/>
    </row>
    <row r="16" spans="1:5" ht="23.25">
      <c r="A16" s="94"/>
      <c r="B16" s="94"/>
      <c r="C16" s="94"/>
      <c r="D16" s="94"/>
      <c r="E16" s="94"/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16</vt:i4>
      </vt:variant>
    </vt:vector>
  </HeadingPairs>
  <TitlesOfParts>
    <vt:vector size="16" baseType="lpstr">
      <vt:lpstr>ภาพรวมชดเชย</vt:lpstr>
      <vt:lpstr>บริการ PP-FS</vt:lpstr>
      <vt:lpstr>นวด-อบ-ประคบ </vt:lpstr>
      <vt:lpstr>ชดเชยแผนไทย</vt:lpstr>
      <vt:lpstr>ชดเชยค่าบริการทางการแพทย์</vt:lpstr>
      <vt:lpstr>ผลงาน PP-FS ไตรมาส 1-2 </vt:lpstr>
      <vt:lpstr>สมุนไพร 9 รายการ</vt:lpstr>
      <vt:lpstr>PP-FS</vt:lpstr>
      <vt:lpstr>ภาพรวมยาสมุนไพร</vt:lpstr>
      <vt:lpstr>statement-หัวงัว</vt:lpstr>
      <vt:lpstr>statement-โนนศรี</vt:lpstr>
      <vt:lpstr>statement-สงเปลือย</vt:lpstr>
      <vt:lpstr>statement-อุทัยวรรณ</vt:lpstr>
      <vt:lpstr>สรุปจัดเก็บรายได้68ใหม่</vt:lpstr>
      <vt:lpstr>สรุปเบิกจ่าย หัวงัว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Lenovo10</dc:creator>
  <cp:lastModifiedBy>the_sky007@hotmail.co.th</cp:lastModifiedBy>
  <dcterms:created xsi:type="dcterms:W3CDTF">2024-03-22T02:58:21Z</dcterms:created>
  <dcterms:modified xsi:type="dcterms:W3CDTF">2025-09-08T02:20:48Z</dcterms:modified>
</cp:coreProperties>
</file>